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Table!$B$1:$L$19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Table!$B$6:$L$15</definedName>
    <definedName name="unnamed" localSheetId="27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J4" i="148" l="1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Y94" i="333"/>
  <c r="B94" i="333"/>
  <c r="Y95" i="333"/>
  <c r="B95" i="333"/>
  <c r="Y96" i="333"/>
  <c r="B96" i="333"/>
  <c r="Y97" i="333"/>
  <c r="B97" i="333"/>
  <c r="Y98" i="333"/>
  <c r="B98" i="333"/>
  <c r="Y99" i="333"/>
  <c r="B99" i="333"/>
  <c r="Y100" i="333"/>
  <c r="B100" i="333"/>
  <c r="Y101" i="333"/>
  <c r="B101" i="333"/>
  <c r="Y102" i="333"/>
  <c r="B102" i="333"/>
  <c r="Y103" i="333"/>
  <c r="B103" i="333"/>
  <c r="Y111" i="333"/>
  <c r="B111" i="333"/>
  <c r="Y112" i="333"/>
  <c r="B112" i="333"/>
  <c r="Y113" i="333"/>
  <c r="B113" i="333"/>
  <c r="Y114" i="333"/>
  <c r="B114" i="333"/>
  <c r="Y115" i="333"/>
  <c r="B115" i="333"/>
  <c r="Y116" i="333"/>
  <c r="B116" i="333"/>
  <c r="Y117" i="333"/>
  <c r="B117" i="333"/>
  <c r="Y118" i="333"/>
  <c r="B118" i="333"/>
  <c r="Y119" i="333"/>
  <c r="B119" i="333"/>
  <c r="Y120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AA162" i="333"/>
  <c r="AA163" i="333"/>
  <c r="AA164" i="333"/>
  <c r="AA165" i="333"/>
  <c r="AA166" i="333"/>
  <c r="AA167" i="333"/>
  <c r="AA168" i="333"/>
  <c r="AA169" i="333"/>
  <c r="AA170" i="333"/>
  <c r="AA171" i="333"/>
  <c r="AA172" i="333"/>
  <c r="Z171" i="333"/>
  <c r="Z170" i="333"/>
  <c r="AB169" i="333"/>
  <c r="Z169" i="333"/>
  <c r="C169" i="333"/>
  <c r="AB168" i="333"/>
  <c r="Z168" i="333"/>
  <c r="C168" i="333"/>
  <c r="AB167" i="333"/>
  <c r="Z167" i="333"/>
  <c r="C167" i="333"/>
  <c r="AB166" i="333"/>
  <c r="Z166" i="333"/>
  <c r="C166" i="333"/>
  <c r="AB165" i="333"/>
  <c r="Z165" i="333"/>
  <c r="C165" i="333"/>
  <c r="AB164" i="333"/>
  <c r="Z164" i="333"/>
  <c r="C164" i="333"/>
  <c r="AB163" i="333"/>
  <c r="Z163" i="333"/>
  <c r="C163" i="333"/>
  <c r="AB162" i="333"/>
  <c r="Z162" i="333"/>
  <c r="C162" i="333"/>
  <c r="Y159" i="333"/>
  <c r="AA159" i="333"/>
  <c r="F157" i="333"/>
  <c r="AA143" i="333"/>
  <c r="AA145" i="333"/>
  <c r="AA146" i="333"/>
  <c r="AA147" i="333"/>
  <c r="AA148" i="333"/>
  <c r="AA149" i="333"/>
  <c r="AA150" i="333"/>
  <c r="AA151" i="333"/>
  <c r="AA152" i="333"/>
  <c r="AA153" i="333"/>
  <c r="AA154" i="333"/>
  <c r="AA155" i="333"/>
  <c r="Z154" i="333"/>
  <c r="Z153" i="333"/>
  <c r="AB152" i="333"/>
  <c r="Z152" i="333"/>
  <c r="C152" i="333"/>
  <c r="AB151" i="333"/>
  <c r="Z151" i="333"/>
  <c r="C151" i="333"/>
  <c r="AB150" i="333"/>
  <c r="Z150" i="333"/>
  <c r="C150" i="333"/>
  <c r="AB149" i="333"/>
  <c r="Z149" i="333"/>
  <c r="C149" i="333"/>
  <c r="AB148" i="333"/>
  <c r="Z148" i="333"/>
  <c r="C148" i="333"/>
  <c r="AB147" i="333"/>
  <c r="Z147" i="333"/>
  <c r="C147" i="333"/>
  <c r="AB146" i="333"/>
  <c r="Z146" i="333"/>
  <c r="C146" i="333"/>
  <c r="AB145" i="333"/>
  <c r="Z145" i="333"/>
  <c r="C145" i="333"/>
  <c r="Y142" i="333"/>
  <c r="AA142" i="333"/>
  <c r="F140" i="333"/>
  <c r="AA126" i="333"/>
  <c r="AA128" i="333"/>
  <c r="AA129" i="333"/>
  <c r="AA130" i="333"/>
  <c r="AA131" i="333"/>
  <c r="AA132" i="333"/>
  <c r="AA133" i="333"/>
  <c r="AA134" i="333"/>
  <c r="AA135" i="333"/>
  <c r="AA136" i="333"/>
  <c r="AA137" i="333"/>
  <c r="AA138" i="333"/>
  <c r="Z137" i="333"/>
  <c r="Z136" i="333"/>
  <c r="AB135" i="333"/>
  <c r="Z135" i="333"/>
  <c r="C135" i="333"/>
  <c r="AB134" i="333"/>
  <c r="Z134" i="333"/>
  <c r="C134" i="333"/>
  <c r="AB133" i="333"/>
  <c r="Z133" i="333"/>
  <c r="C133" i="333"/>
  <c r="AB132" i="333"/>
  <c r="Z132" i="333"/>
  <c r="C132" i="333"/>
  <c r="AB131" i="333"/>
  <c r="Z131" i="333"/>
  <c r="C131" i="333"/>
  <c r="AB130" i="333"/>
  <c r="Z130" i="333"/>
  <c r="C130" i="333"/>
  <c r="AB129" i="333"/>
  <c r="Z129" i="333"/>
  <c r="C129" i="333"/>
  <c r="AB128" i="333"/>
  <c r="Z128" i="333"/>
  <c r="C128" i="333"/>
  <c r="Y125" i="333"/>
  <c r="AA125" i="333"/>
  <c r="F123" i="333"/>
  <c r="AA109" i="333"/>
  <c r="AA111" i="333"/>
  <c r="AA112" i="333"/>
  <c r="AA113" i="333"/>
  <c r="AA114" i="333"/>
  <c r="AA115" i="333"/>
  <c r="AA116" i="333"/>
  <c r="AA117" i="333"/>
  <c r="AA118" i="333"/>
  <c r="AA119" i="333"/>
  <c r="AA120" i="333"/>
  <c r="AA121" i="333"/>
  <c r="Z120" i="333"/>
  <c r="Z119" i="333"/>
  <c r="AB118" i="333"/>
  <c r="Z118" i="333"/>
  <c r="C118" i="333"/>
  <c r="AB117" i="333"/>
  <c r="Z117" i="333"/>
  <c r="C117" i="333"/>
  <c r="AB116" i="333"/>
  <c r="Z116" i="333"/>
  <c r="C116" i="333"/>
  <c r="AB115" i="333"/>
  <c r="Z115" i="333"/>
  <c r="C115" i="333"/>
  <c r="AB114" i="333"/>
  <c r="Z114" i="333"/>
  <c r="C114" i="333"/>
  <c r="AB113" i="333"/>
  <c r="Z113" i="333"/>
  <c r="C113" i="333"/>
  <c r="AB112" i="333"/>
  <c r="Z112" i="333"/>
  <c r="C112" i="333"/>
  <c r="AB111" i="333"/>
  <c r="Z111" i="333"/>
  <c r="C111" i="333"/>
  <c r="Y108" i="333"/>
  <c r="AA108" i="333"/>
  <c r="F106" i="333"/>
  <c r="AA92" i="333"/>
  <c r="AA94" i="333"/>
  <c r="AA95" i="333"/>
  <c r="AA96" i="333"/>
  <c r="AA97" i="333"/>
  <c r="AA98" i="333"/>
  <c r="AA99" i="333"/>
  <c r="AA100" i="333"/>
  <c r="AA101" i="333"/>
  <c r="AA102" i="333"/>
  <c r="AA103" i="333"/>
  <c r="AA104" i="333"/>
  <c r="Z103" i="333"/>
  <c r="Z102" i="333"/>
  <c r="AB101" i="333"/>
  <c r="Z101" i="333"/>
  <c r="C101" i="333"/>
  <c r="AB100" i="333"/>
  <c r="Z100" i="333"/>
  <c r="C100" i="333"/>
  <c r="AB99" i="333"/>
  <c r="Z99" i="333"/>
  <c r="C99" i="333"/>
  <c r="AB98" i="333"/>
  <c r="Z98" i="333"/>
  <c r="C98" i="333"/>
  <c r="AB97" i="333"/>
  <c r="Z97" i="333"/>
  <c r="C97" i="333"/>
  <c r="AB96" i="333"/>
  <c r="Z96" i="333"/>
  <c r="C96" i="333"/>
  <c r="AB95" i="333"/>
  <c r="Z95" i="333"/>
  <c r="C95" i="333"/>
  <c r="AB94" i="333"/>
  <c r="Z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AA60" i="333"/>
  <c r="AA61" i="333"/>
  <c r="AA62" i="333"/>
  <c r="AA63" i="333"/>
  <c r="AA64" i="333"/>
  <c r="AA65" i="333"/>
  <c r="AA66" i="333"/>
  <c r="AA67" i="333"/>
  <c r="AA68" i="333"/>
  <c r="AA69" i="333"/>
  <c r="AA70" i="333"/>
  <c r="Z69" i="333"/>
  <c r="Z68" i="333"/>
  <c r="AB67" i="333"/>
  <c r="Z67" i="333"/>
  <c r="C67" i="333"/>
  <c r="AB66" i="333"/>
  <c r="Z66" i="333"/>
  <c r="C66" i="333"/>
  <c r="AB65" i="333"/>
  <c r="Z65" i="333"/>
  <c r="C65" i="333"/>
  <c r="AB64" i="333"/>
  <c r="Z64" i="333"/>
  <c r="C64" i="333"/>
  <c r="AB63" i="333"/>
  <c r="Z63" i="333"/>
  <c r="C63" i="333"/>
  <c r="AB62" i="333"/>
  <c r="Z62" i="333"/>
  <c r="C62" i="333"/>
  <c r="AB61" i="333"/>
  <c r="Z61" i="333"/>
  <c r="C61" i="333"/>
  <c r="AB60" i="333"/>
  <c r="Z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AA26" i="333"/>
  <c r="AA27" i="333"/>
  <c r="AA28" i="333"/>
  <c r="AA29" i="333"/>
  <c r="AA30" i="333"/>
  <c r="AA31" i="333"/>
  <c r="AA32" i="333"/>
  <c r="AA33" i="333"/>
  <c r="AA34" i="333"/>
  <c r="AA35" i="333"/>
  <c r="AA36" i="333"/>
  <c r="Z35" i="333"/>
  <c r="Z34" i="333"/>
  <c r="AB33" i="333"/>
  <c r="Z33" i="333"/>
  <c r="C33" i="333"/>
  <c r="AB32" i="333"/>
  <c r="Z32" i="333"/>
  <c r="C32" i="333"/>
  <c r="AB31" i="333"/>
  <c r="Z31" i="333"/>
  <c r="C31" i="333"/>
  <c r="AB30" i="333"/>
  <c r="Z30" i="333"/>
  <c r="C30" i="333"/>
  <c r="AB29" i="333"/>
  <c r="Z29" i="333"/>
  <c r="C29" i="333"/>
  <c r="AB28" i="333"/>
  <c r="Z28" i="333"/>
  <c r="C28" i="333"/>
  <c r="AB27" i="333"/>
  <c r="Z27" i="333"/>
  <c r="C27" i="333"/>
  <c r="AB26" i="333"/>
  <c r="Z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AA162" i="332"/>
  <c r="AA163" i="332"/>
  <c r="AA164" i="332"/>
  <c r="AA165" i="332"/>
  <c r="AA166" i="332"/>
  <c r="AA167" i="332"/>
  <c r="AA168" i="332"/>
  <c r="AA169" i="332"/>
  <c r="AA170" i="332"/>
  <c r="AA171" i="332"/>
  <c r="AA172" i="332"/>
  <c r="Z171" i="332"/>
  <c r="Z170" i="332"/>
  <c r="AB169" i="332"/>
  <c r="Z169" i="332"/>
  <c r="C169" i="332"/>
  <c r="AB168" i="332"/>
  <c r="Z168" i="332"/>
  <c r="C168" i="332"/>
  <c r="AB167" i="332"/>
  <c r="Z167" i="332"/>
  <c r="C167" i="332"/>
  <c r="AB166" i="332"/>
  <c r="Z166" i="332"/>
  <c r="C166" i="332"/>
  <c r="AB165" i="332"/>
  <c r="Z165" i="332"/>
  <c r="C165" i="332"/>
  <c r="AB164" i="332"/>
  <c r="Z164" i="332"/>
  <c r="C164" i="332"/>
  <c r="AB163" i="332"/>
  <c r="Z163" i="332"/>
  <c r="C163" i="332"/>
  <c r="AB162" i="332"/>
  <c r="Z162" i="332"/>
  <c r="C162" i="332"/>
  <c r="Y159" i="332"/>
  <c r="AA159" i="332"/>
  <c r="F157" i="332"/>
  <c r="AA143" i="332"/>
  <c r="AA145" i="332"/>
  <c r="AA146" i="332"/>
  <c r="AA147" i="332"/>
  <c r="AA148" i="332"/>
  <c r="AA149" i="332"/>
  <c r="AA150" i="332"/>
  <c r="AA151" i="332"/>
  <c r="AA152" i="332"/>
  <c r="AA153" i="332"/>
  <c r="AA154" i="332"/>
  <c r="AA155" i="332"/>
  <c r="Z154" i="332"/>
  <c r="Z153" i="332"/>
  <c r="AB152" i="332"/>
  <c r="Z152" i="332"/>
  <c r="C152" i="332"/>
  <c r="AB151" i="332"/>
  <c r="Z151" i="332"/>
  <c r="C151" i="332"/>
  <c r="AB150" i="332"/>
  <c r="Z150" i="332"/>
  <c r="C150" i="332"/>
  <c r="AB149" i="332"/>
  <c r="Z149" i="332"/>
  <c r="C149" i="332"/>
  <c r="AB148" i="332"/>
  <c r="Z148" i="332"/>
  <c r="C148" i="332"/>
  <c r="AB147" i="332"/>
  <c r="Z147" i="332"/>
  <c r="C147" i="332"/>
  <c r="AB146" i="332"/>
  <c r="Z146" i="332"/>
  <c r="C146" i="332"/>
  <c r="AB145" i="332"/>
  <c r="Z145" i="332"/>
  <c r="C145" i="332"/>
  <c r="Y142" i="332"/>
  <c r="AA142" i="332"/>
  <c r="F140" i="332"/>
  <c r="AA126" i="332"/>
  <c r="AA128" i="332"/>
  <c r="AA129" i="332"/>
  <c r="AA130" i="332"/>
  <c r="AA131" i="332"/>
  <c r="AA132" i="332"/>
  <c r="AA133" i="332"/>
  <c r="AA134" i="332"/>
  <c r="AA135" i="332"/>
  <c r="AA136" i="332"/>
  <c r="AA137" i="332"/>
  <c r="AA138" i="332"/>
  <c r="Z137" i="332"/>
  <c r="Z136" i="332"/>
  <c r="AB135" i="332"/>
  <c r="Z135" i="332"/>
  <c r="C135" i="332"/>
  <c r="AB134" i="332"/>
  <c r="Z134" i="332"/>
  <c r="C134" i="332"/>
  <c r="AB133" i="332"/>
  <c r="Z133" i="332"/>
  <c r="C133" i="332"/>
  <c r="AB132" i="332"/>
  <c r="Z132" i="332"/>
  <c r="C132" i="332"/>
  <c r="AB131" i="332"/>
  <c r="Z131" i="332"/>
  <c r="C131" i="332"/>
  <c r="AB130" i="332"/>
  <c r="Z130" i="332"/>
  <c r="C130" i="332"/>
  <c r="AB129" i="332"/>
  <c r="Z129" i="332"/>
  <c r="C129" i="332"/>
  <c r="AB128" i="332"/>
  <c r="Z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AA94" i="332"/>
  <c r="AA95" i="332"/>
  <c r="AA96" i="332"/>
  <c r="AA97" i="332"/>
  <c r="AA98" i="332"/>
  <c r="AA99" i="332"/>
  <c r="AA100" i="332"/>
  <c r="AA101" i="332"/>
  <c r="AA102" i="332"/>
  <c r="AA103" i="332"/>
  <c r="AA104" i="332"/>
  <c r="Z103" i="332"/>
  <c r="Z102" i="332"/>
  <c r="AB101" i="332"/>
  <c r="Z101" i="332"/>
  <c r="C101" i="332"/>
  <c r="AB100" i="332"/>
  <c r="Z100" i="332"/>
  <c r="C100" i="332"/>
  <c r="AB99" i="332"/>
  <c r="Z99" i="332"/>
  <c r="C99" i="332"/>
  <c r="AB98" i="332"/>
  <c r="Z98" i="332"/>
  <c r="C98" i="332"/>
  <c r="AB97" i="332"/>
  <c r="Z97" i="332"/>
  <c r="C97" i="332"/>
  <c r="AB96" i="332"/>
  <c r="Z96" i="332"/>
  <c r="C96" i="332"/>
  <c r="AB95" i="332"/>
  <c r="Z95" i="332"/>
  <c r="C95" i="332"/>
  <c r="AB94" i="332"/>
  <c r="Z94" i="332"/>
  <c r="C94" i="332"/>
  <c r="Y91" i="332"/>
  <c r="AA91" i="332"/>
  <c r="F89" i="332"/>
  <c r="AA75" i="332"/>
  <c r="AA77" i="332"/>
  <c r="AA78" i="332"/>
  <c r="AA79" i="332"/>
  <c r="AA80" i="332"/>
  <c r="AA81" i="332"/>
  <c r="AA82" i="332"/>
  <c r="AA83" i="332"/>
  <c r="AA84" i="332"/>
  <c r="AA85" i="332"/>
  <c r="AA86" i="332"/>
  <c r="AA87" i="332"/>
  <c r="Z86" i="332"/>
  <c r="Z85" i="332"/>
  <c r="AB84" i="332"/>
  <c r="Z84" i="332"/>
  <c r="C84" i="332"/>
  <c r="AB83" i="332"/>
  <c r="Z83" i="332"/>
  <c r="C83" i="332"/>
  <c r="AB82" i="332"/>
  <c r="Z82" i="332"/>
  <c r="C82" i="332"/>
  <c r="AB81" i="332"/>
  <c r="Z81" i="332"/>
  <c r="C81" i="332"/>
  <c r="AB80" i="332"/>
  <c r="Z80" i="332"/>
  <c r="C80" i="332"/>
  <c r="AB79" i="332"/>
  <c r="Z79" i="332"/>
  <c r="C79" i="332"/>
  <c r="AB78" i="332"/>
  <c r="Z78" i="332"/>
  <c r="C78" i="332"/>
  <c r="AB77" i="332"/>
  <c r="Z77" i="332"/>
  <c r="C77" i="332"/>
  <c r="Y74" i="332"/>
  <c r="AA74" i="332"/>
  <c r="F72" i="332"/>
  <c r="E72" i="332"/>
  <c r="AA58" i="332"/>
  <c r="AA60" i="332"/>
  <c r="AA61" i="332"/>
  <c r="AA62" i="332"/>
  <c r="AA63" i="332"/>
  <c r="AA64" i="332"/>
  <c r="AA65" i="332"/>
  <c r="AA66" i="332"/>
  <c r="AA67" i="332"/>
  <c r="AA68" i="332"/>
  <c r="AA69" i="332"/>
  <c r="AA70" i="332"/>
  <c r="Z69" i="332"/>
  <c r="Z68" i="332"/>
  <c r="AB67" i="332"/>
  <c r="Z67" i="332"/>
  <c r="C67" i="332"/>
  <c r="AB66" i="332"/>
  <c r="Z66" i="332"/>
  <c r="C66" i="332"/>
  <c r="AB65" i="332"/>
  <c r="Z65" i="332"/>
  <c r="C65" i="332"/>
  <c r="AB64" i="332"/>
  <c r="Z64" i="332"/>
  <c r="C64" i="332"/>
  <c r="AB63" i="332"/>
  <c r="Z63" i="332"/>
  <c r="C63" i="332"/>
  <c r="AB62" i="332"/>
  <c r="Z62" i="332"/>
  <c r="C62" i="332"/>
  <c r="AB61" i="332"/>
  <c r="Z61" i="332"/>
  <c r="C61" i="332"/>
  <c r="AB60" i="332"/>
  <c r="Z60" i="332"/>
  <c r="C60" i="332"/>
  <c r="Y57" i="332"/>
  <c r="AA57" i="332"/>
  <c r="F55" i="332"/>
  <c r="AA41" i="332"/>
  <c r="AA43" i="332"/>
  <c r="AA44" i="332"/>
  <c r="AA45" i="332"/>
  <c r="AA46" i="332"/>
  <c r="AA47" i="332"/>
  <c r="AA48" i="332"/>
  <c r="AA49" i="332"/>
  <c r="AA50" i="332"/>
  <c r="AA51" i="332"/>
  <c r="AA52" i="332"/>
  <c r="AA53" i="332"/>
  <c r="Z52" i="332"/>
  <c r="Z51" i="332"/>
  <c r="AB50" i="332"/>
  <c r="Z50" i="332"/>
  <c r="C50" i="332"/>
  <c r="AB49" i="332"/>
  <c r="Z49" i="332"/>
  <c r="C49" i="332"/>
  <c r="AB48" i="332"/>
  <c r="Z48" i="332"/>
  <c r="C48" i="332"/>
  <c r="AB47" i="332"/>
  <c r="Z47" i="332"/>
  <c r="C47" i="332"/>
  <c r="AB46" i="332"/>
  <c r="Z46" i="332"/>
  <c r="C46" i="332"/>
  <c r="AB45" i="332"/>
  <c r="Z45" i="332"/>
  <c r="C45" i="332"/>
  <c r="AB44" i="332"/>
  <c r="Z44" i="332"/>
  <c r="C44" i="332"/>
  <c r="AB43" i="332"/>
  <c r="Z43" i="332"/>
  <c r="C43" i="332"/>
  <c r="Y40" i="332"/>
  <c r="AA40" i="332"/>
  <c r="F38" i="332"/>
  <c r="E38" i="332"/>
  <c r="AA24" i="332"/>
  <c r="AA26" i="332"/>
  <c r="AA27" i="332"/>
  <c r="AA28" i="332"/>
  <c r="AA29" i="332"/>
  <c r="AA30" i="332"/>
  <c r="AA31" i="332"/>
  <c r="AA32" i="332"/>
  <c r="AA33" i="332"/>
  <c r="AA34" i="332"/>
  <c r="AA35" i="332"/>
  <c r="AA36" i="332"/>
  <c r="Z35" i="332"/>
  <c r="Z34" i="332"/>
  <c r="AB33" i="332"/>
  <c r="Z33" i="332"/>
  <c r="C33" i="332"/>
  <c r="AB32" i="332"/>
  <c r="Z32" i="332"/>
  <c r="C32" i="332"/>
  <c r="AB31" i="332"/>
  <c r="Z31" i="332"/>
  <c r="C31" i="332"/>
  <c r="AB30" i="332"/>
  <c r="Z30" i="332"/>
  <c r="C30" i="332"/>
  <c r="AB29" i="332"/>
  <c r="Z29" i="332"/>
  <c r="C29" i="332"/>
  <c r="AB28" i="332"/>
  <c r="Z28" i="332"/>
  <c r="C28" i="332"/>
  <c r="AB27" i="332"/>
  <c r="Z27" i="332"/>
  <c r="C27" i="332"/>
  <c r="AB26" i="332"/>
  <c r="Z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AA162" i="331"/>
  <c r="AA163" i="331"/>
  <c r="AA164" i="331"/>
  <c r="AA165" i="331"/>
  <c r="AA166" i="331"/>
  <c r="AA167" i="331"/>
  <c r="AA168" i="331"/>
  <c r="AA169" i="331"/>
  <c r="AA170" i="331"/>
  <c r="AA171" i="331"/>
  <c r="AA172" i="331"/>
  <c r="Z171" i="331"/>
  <c r="Z170" i="331"/>
  <c r="AB169" i="331"/>
  <c r="Z169" i="331"/>
  <c r="C169" i="331"/>
  <c r="AB168" i="331"/>
  <c r="Z168" i="331"/>
  <c r="C168" i="331"/>
  <c r="AB167" i="331"/>
  <c r="Z167" i="331"/>
  <c r="C167" i="331"/>
  <c r="AB166" i="331"/>
  <c r="Z166" i="331"/>
  <c r="C166" i="331"/>
  <c r="AB165" i="331"/>
  <c r="Z165" i="331"/>
  <c r="C165" i="331"/>
  <c r="AB164" i="331"/>
  <c r="Z164" i="331"/>
  <c r="C164" i="331"/>
  <c r="AB163" i="331"/>
  <c r="Z163" i="331"/>
  <c r="C163" i="331"/>
  <c r="AB162" i="331"/>
  <c r="Z162" i="331"/>
  <c r="C162" i="331"/>
  <c r="Y159" i="331"/>
  <c r="AA159" i="331"/>
  <c r="F157" i="331"/>
  <c r="AA143" i="331"/>
  <c r="AA145" i="331"/>
  <c r="AA146" i="331"/>
  <c r="AA147" i="331"/>
  <c r="AA148" i="331"/>
  <c r="AA149" i="331"/>
  <c r="AA150" i="331"/>
  <c r="AA151" i="331"/>
  <c r="AA152" i="331"/>
  <c r="AA153" i="331"/>
  <c r="AA154" i="331"/>
  <c r="AA155" i="331"/>
  <c r="Z154" i="331"/>
  <c r="Z153" i="331"/>
  <c r="AB152" i="331"/>
  <c r="Z152" i="331"/>
  <c r="C152" i="331"/>
  <c r="AB151" i="331"/>
  <c r="Z151" i="331"/>
  <c r="C151" i="331"/>
  <c r="AB150" i="331"/>
  <c r="Z150" i="331"/>
  <c r="C150" i="331"/>
  <c r="AB149" i="331"/>
  <c r="Z149" i="331"/>
  <c r="C149" i="331"/>
  <c r="AB148" i="331"/>
  <c r="Z148" i="331"/>
  <c r="C148" i="331"/>
  <c r="AB147" i="331"/>
  <c r="Z147" i="331"/>
  <c r="C147" i="331"/>
  <c r="AB146" i="331"/>
  <c r="Z146" i="331"/>
  <c r="C146" i="331"/>
  <c r="AB145" i="331"/>
  <c r="Z145" i="331"/>
  <c r="C145" i="331"/>
  <c r="Y142" i="331"/>
  <c r="AA142" i="331"/>
  <c r="F140" i="331"/>
  <c r="AA126" i="331"/>
  <c r="AA128" i="331"/>
  <c r="AA129" i="331"/>
  <c r="AA130" i="331"/>
  <c r="AA131" i="331"/>
  <c r="AA132" i="331"/>
  <c r="AA133" i="331"/>
  <c r="AA134" i="331"/>
  <c r="AA135" i="331"/>
  <c r="AA136" i="331"/>
  <c r="AA137" i="331"/>
  <c r="AA138" i="331"/>
  <c r="Z137" i="331"/>
  <c r="Z136" i="331"/>
  <c r="AB135" i="331"/>
  <c r="Z135" i="331"/>
  <c r="C135" i="331"/>
  <c r="AB134" i="331"/>
  <c r="Z134" i="331"/>
  <c r="C134" i="331"/>
  <c r="AB133" i="331"/>
  <c r="Z133" i="331"/>
  <c r="C133" i="331"/>
  <c r="AB132" i="331"/>
  <c r="Z132" i="331"/>
  <c r="C132" i="331"/>
  <c r="AB131" i="331"/>
  <c r="Z131" i="331"/>
  <c r="C131" i="331"/>
  <c r="AB130" i="331"/>
  <c r="Z130" i="331"/>
  <c r="C130" i="331"/>
  <c r="AB129" i="331"/>
  <c r="Z129" i="331"/>
  <c r="C129" i="331"/>
  <c r="AB128" i="331"/>
  <c r="Z128" i="331"/>
  <c r="C128" i="331"/>
  <c r="Y125" i="331"/>
  <c r="AA125" i="331"/>
  <c r="F123" i="331"/>
  <c r="AA109" i="331"/>
  <c r="AA111" i="331"/>
  <c r="AA112" i="331"/>
  <c r="AA113" i="331"/>
  <c r="AA114" i="331"/>
  <c r="AA115" i="331"/>
  <c r="AA116" i="331"/>
  <c r="AA117" i="331"/>
  <c r="AA118" i="331"/>
  <c r="AA119" i="331"/>
  <c r="AA120" i="331"/>
  <c r="AA121" i="331"/>
  <c r="Z120" i="331"/>
  <c r="Z119" i="331"/>
  <c r="AB118" i="331"/>
  <c r="Z118" i="331"/>
  <c r="C118" i="331"/>
  <c r="AB117" i="331"/>
  <c r="Z117" i="331"/>
  <c r="C117" i="331"/>
  <c r="AB116" i="331"/>
  <c r="Z116" i="331"/>
  <c r="C116" i="331"/>
  <c r="AB115" i="331"/>
  <c r="Z115" i="331"/>
  <c r="C115" i="331"/>
  <c r="AB114" i="331"/>
  <c r="Z114" i="331"/>
  <c r="C114" i="331"/>
  <c r="AB113" i="331"/>
  <c r="Z113" i="331"/>
  <c r="C113" i="331"/>
  <c r="AB112" i="331"/>
  <c r="Z112" i="331"/>
  <c r="C112" i="331"/>
  <c r="AB111" i="331"/>
  <c r="Z111" i="331"/>
  <c r="C111" i="331"/>
  <c r="Y108" i="331"/>
  <c r="AA108" i="331"/>
  <c r="F106" i="331"/>
  <c r="AA92" i="331"/>
  <c r="AA94" i="331"/>
  <c r="AA95" i="331"/>
  <c r="AA96" i="331"/>
  <c r="AA97" i="331"/>
  <c r="AA98" i="331"/>
  <c r="AA99" i="331"/>
  <c r="AA100" i="331"/>
  <c r="AA101" i="331"/>
  <c r="AA102" i="331"/>
  <c r="AA103" i="331"/>
  <c r="AA104" i="331"/>
  <c r="Z103" i="331"/>
  <c r="Z102" i="331"/>
  <c r="AB101" i="331"/>
  <c r="Z101" i="331"/>
  <c r="C101" i="331"/>
  <c r="AB100" i="331"/>
  <c r="Z100" i="331"/>
  <c r="C100" i="331"/>
  <c r="AB99" i="331"/>
  <c r="Z99" i="331"/>
  <c r="C99" i="331"/>
  <c r="AB98" i="331"/>
  <c r="Z98" i="331"/>
  <c r="C98" i="331"/>
  <c r="AB97" i="331"/>
  <c r="Z97" i="331"/>
  <c r="C97" i="331"/>
  <c r="AB96" i="331"/>
  <c r="Z96" i="331"/>
  <c r="C96" i="331"/>
  <c r="AB95" i="331"/>
  <c r="Z95" i="331"/>
  <c r="C95" i="331"/>
  <c r="AB94" i="331"/>
  <c r="Z94" i="331"/>
  <c r="C94" i="331"/>
  <c r="Y91" i="331"/>
  <c r="AA91" i="331"/>
  <c r="F89" i="331"/>
  <c r="AA75" i="331"/>
  <c r="AA77" i="331"/>
  <c r="AA78" i="331"/>
  <c r="AA79" i="331"/>
  <c r="AA80" i="331"/>
  <c r="AA81" i="331"/>
  <c r="AA82" i="331"/>
  <c r="AA83" i="331"/>
  <c r="AA84" i="331"/>
  <c r="AA85" i="331"/>
  <c r="AA86" i="331"/>
  <c r="AA87" i="331"/>
  <c r="Z86" i="331"/>
  <c r="Z85" i="331"/>
  <c r="AB84" i="331"/>
  <c r="Z84" i="331"/>
  <c r="C84" i="331"/>
  <c r="AB83" i="331"/>
  <c r="Z83" i="331"/>
  <c r="C83" i="331"/>
  <c r="AB82" i="331"/>
  <c r="Z82" i="331"/>
  <c r="C82" i="331"/>
  <c r="AB81" i="331"/>
  <c r="Z81" i="331"/>
  <c r="C81" i="331"/>
  <c r="AB80" i="331"/>
  <c r="Z80" i="331"/>
  <c r="C80" i="331"/>
  <c r="AB79" i="331"/>
  <c r="Z79" i="331"/>
  <c r="C79" i="331"/>
  <c r="AB78" i="331"/>
  <c r="Z78" i="331"/>
  <c r="C78" i="331"/>
  <c r="AB77" i="331"/>
  <c r="Z77" i="331"/>
  <c r="C77" i="331"/>
  <c r="Y74" i="331"/>
  <c r="AA74" i="331"/>
  <c r="F72" i="331"/>
  <c r="E72" i="331"/>
  <c r="AA58" i="331"/>
  <c r="AA60" i="331"/>
  <c r="AA61" i="331"/>
  <c r="AA62" i="331"/>
  <c r="AA63" i="331"/>
  <c r="AA64" i="331"/>
  <c r="AA65" i="331"/>
  <c r="AA66" i="331"/>
  <c r="AA67" i="331"/>
  <c r="AA68" i="331"/>
  <c r="AA69" i="331"/>
  <c r="AA70" i="331"/>
  <c r="Z69" i="331"/>
  <c r="Z68" i="331"/>
  <c r="AB67" i="331"/>
  <c r="Z67" i="331"/>
  <c r="C67" i="331"/>
  <c r="AB66" i="331"/>
  <c r="Z66" i="331"/>
  <c r="C66" i="331"/>
  <c r="AB65" i="331"/>
  <c r="Z65" i="331"/>
  <c r="C65" i="331"/>
  <c r="AB64" i="331"/>
  <c r="Z64" i="331"/>
  <c r="C64" i="331"/>
  <c r="AB63" i="331"/>
  <c r="Z63" i="331"/>
  <c r="C63" i="331"/>
  <c r="AB62" i="331"/>
  <c r="Z62" i="331"/>
  <c r="C62" i="331"/>
  <c r="AB61" i="331"/>
  <c r="Z61" i="331"/>
  <c r="C61" i="331"/>
  <c r="AB60" i="331"/>
  <c r="Z60" i="331"/>
  <c r="C60" i="331"/>
  <c r="Y57" i="331"/>
  <c r="AA57" i="331"/>
  <c r="F55" i="331"/>
  <c r="AA41" i="331"/>
  <c r="AA43" i="331"/>
  <c r="AA44" i="331"/>
  <c r="AA45" i="331"/>
  <c r="AA46" i="331"/>
  <c r="AA47" i="331"/>
  <c r="AA48" i="331"/>
  <c r="AA49" i="331"/>
  <c r="AA50" i="331"/>
  <c r="AA51" i="331"/>
  <c r="AA52" i="331"/>
  <c r="AA53" i="331"/>
  <c r="Z52" i="331"/>
  <c r="Z51" i="331"/>
  <c r="AB50" i="331"/>
  <c r="Z50" i="331"/>
  <c r="C50" i="331"/>
  <c r="AB49" i="331"/>
  <c r="Z49" i="331"/>
  <c r="C49" i="331"/>
  <c r="AB48" i="331"/>
  <c r="Z48" i="331"/>
  <c r="C48" i="331"/>
  <c r="AB47" i="331"/>
  <c r="Z47" i="331"/>
  <c r="C47" i="331"/>
  <c r="AB46" i="331"/>
  <c r="Z46" i="331"/>
  <c r="C46" i="331"/>
  <c r="AB45" i="331"/>
  <c r="Z45" i="331"/>
  <c r="C45" i="331"/>
  <c r="AB44" i="331"/>
  <c r="Z44" i="331"/>
  <c r="C44" i="331"/>
  <c r="AB43" i="331"/>
  <c r="Z43" i="331"/>
  <c r="C43" i="331"/>
  <c r="Y40" i="331"/>
  <c r="AA40" i="331"/>
  <c r="F38" i="331"/>
  <c r="E38" i="331"/>
  <c r="AA24" i="331"/>
  <c r="AA26" i="331"/>
  <c r="AA27" i="331"/>
  <c r="AA28" i="331"/>
  <c r="AA29" i="331"/>
  <c r="AA30" i="331"/>
  <c r="AA31" i="331"/>
  <c r="AA32" i="331"/>
  <c r="AA33" i="331"/>
  <c r="AA34" i="331"/>
  <c r="AA35" i="331"/>
  <c r="AA36" i="331"/>
  <c r="Z35" i="331"/>
  <c r="Z34" i="331"/>
  <c r="AB33" i="331"/>
  <c r="Z33" i="331"/>
  <c r="C33" i="331"/>
  <c r="AB32" i="331"/>
  <c r="Z32" i="331"/>
  <c r="C32" i="331"/>
  <c r="AB31" i="331"/>
  <c r="Z31" i="331"/>
  <c r="C31" i="331"/>
  <c r="AB30" i="331"/>
  <c r="Z30" i="331"/>
  <c r="C30" i="331"/>
  <c r="AB29" i="331"/>
  <c r="Z29" i="331"/>
  <c r="C29" i="331"/>
  <c r="AB28" i="331"/>
  <c r="Z28" i="331"/>
  <c r="C28" i="331"/>
  <c r="AB27" i="331"/>
  <c r="Z27" i="331"/>
  <c r="C27" i="331"/>
  <c r="AB26" i="331"/>
  <c r="Z26" i="331"/>
  <c r="C26" i="331"/>
  <c r="Y23" i="331"/>
  <c r="AA23" i="331"/>
  <c r="F21" i="331"/>
  <c r="AA7" i="331"/>
  <c r="AA9" i="331"/>
  <c r="AA10" i="331"/>
  <c r="AA11" i="331"/>
  <c r="AA12" i="331"/>
  <c r="AA13" i="331"/>
  <c r="AA14" i="331"/>
  <c r="AA15" i="331"/>
  <c r="AA16" i="331"/>
  <c r="AA17" i="331"/>
  <c r="AA18" i="331"/>
  <c r="AA19" i="331"/>
  <c r="Z18" i="331"/>
  <c r="Z17" i="331"/>
  <c r="AB16" i="331"/>
  <c r="Z16" i="331"/>
  <c r="C16" i="331"/>
  <c r="AB15" i="331"/>
  <c r="Z15" i="331"/>
  <c r="C15" i="331"/>
  <c r="AB14" i="331"/>
  <c r="Z14" i="331"/>
  <c r="C14" i="331"/>
  <c r="AB13" i="331"/>
  <c r="Z13" i="331"/>
  <c r="C13" i="331"/>
  <c r="AB12" i="331"/>
  <c r="Z12" i="331"/>
  <c r="C12" i="331"/>
  <c r="AB11" i="331"/>
  <c r="Z11" i="331"/>
  <c r="C11" i="331"/>
  <c r="AB10" i="331"/>
  <c r="Z10" i="331"/>
  <c r="C10" i="331"/>
  <c r="AB9" i="331"/>
  <c r="Z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AA162" i="330"/>
  <c r="AA163" i="330"/>
  <c r="AA164" i="330"/>
  <c r="AA165" i="330"/>
  <c r="AA166" i="330"/>
  <c r="AA167" i="330"/>
  <c r="AA168" i="330"/>
  <c r="AA169" i="330"/>
  <c r="AA170" i="330"/>
  <c r="AA171" i="330"/>
  <c r="AA172" i="330"/>
  <c r="Z171" i="330"/>
  <c r="Z170" i="330"/>
  <c r="AB169" i="330"/>
  <c r="Z169" i="330"/>
  <c r="C169" i="330"/>
  <c r="AB168" i="330"/>
  <c r="Z168" i="330"/>
  <c r="C168" i="330"/>
  <c r="AB167" i="330"/>
  <c r="Z167" i="330"/>
  <c r="C167" i="330"/>
  <c r="AB166" i="330"/>
  <c r="Z166" i="330"/>
  <c r="C166" i="330"/>
  <c r="AB165" i="330"/>
  <c r="Z165" i="330"/>
  <c r="C165" i="330"/>
  <c r="AB164" i="330"/>
  <c r="Z164" i="330"/>
  <c r="C164" i="330"/>
  <c r="AB163" i="330"/>
  <c r="Z163" i="330"/>
  <c r="C163" i="330"/>
  <c r="AB162" i="330"/>
  <c r="Z162" i="330"/>
  <c r="C162" i="330"/>
  <c r="Y159" i="330"/>
  <c r="AA159" i="330"/>
  <c r="F157" i="330"/>
  <c r="AA143" i="330"/>
  <c r="AA145" i="330"/>
  <c r="AA146" i="330"/>
  <c r="AA147" i="330"/>
  <c r="AA148" i="330"/>
  <c r="AA149" i="330"/>
  <c r="AA150" i="330"/>
  <c r="AA151" i="330"/>
  <c r="AA152" i="330"/>
  <c r="AA153" i="330"/>
  <c r="AA154" i="330"/>
  <c r="AA155" i="330"/>
  <c r="Z154" i="330"/>
  <c r="Z153" i="330"/>
  <c r="AB152" i="330"/>
  <c r="Z152" i="330"/>
  <c r="C152" i="330"/>
  <c r="AB151" i="330"/>
  <c r="Z151" i="330"/>
  <c r="C151" i="330"/>
  <c r="AB150" i="330"/>
  <c r="Z150" i="330"/>
  <c r="C150" i="330"/>
  <c r="AB149" i="330"/>
  <c r="Z149" i="330"/>
  <c r="C149" i="330"/>
  <c r="AB148" i="330"/>
  <c r="Z148" i="330"/>
  <c r="C148" i="330"/>
  <c r="AB147" i="330"/>
  <c r="Z147" i="330"/>
  <c r="C147" i="330"/>
  <c r="AB146" i="330"/>
  <c r="Z146" i="330"/>
  <c r="C146" i="330"/>
  <c r="AB145" i="330"/>
  <c r="Z145" i="330"/>
  <c r="C145" i="330"/>
  <c r="Y142" i="330"/>
  <c r="AA142" i="330"/>
  <c r="F140" i="330"/>
  <c r="AA126" i="330"/>
  <c r="AA128" i="330"/>
  <c r="AA129" i="330"/>
  <c r="AA130" i="330"/>
  <c r="AA131" i="330"/>
  <c r="AA132" i="330"/>
  <c r="AA133" i="330"/>
  <c r="AA134" i="330"/>
  <c r="AA135" i="330"/>
  <c r="AA136" i="330"/>
  <c r="AA137" i="330"/>
  <c r="AA138" i="330"/>
  <c r="Z137" i="330"/>
  <c r="Z136" i="330"/>
  <c r="AB135" i="330"/>
  <c r="Z135" i="330"/>
  <c r="C135" i="330"/>
  <c r="AB134" i="330"/>
  <c r="Z134" i="330"/>
  <c r="C134" i="330"/>
  <c r="AB133" i="330"/>
  <c r="Z133" i="330"/>
  <c r="C133" i="330"/>
  <c r="AB132" i="330"/>
  <c r="Z132" i="330"/>
  <c r="C132" i="330"/>
  <c r="AB131" i="330"/>
  <c r="Z131" i="330"/>
  <c r="C131" i="330"/>
  <c r="AB130" i="330"/>
  <c r="Z130" i="330"/>
  <c r="C130" i="330"/>
  <c r="AB129" i="330"/>
  <c r="Z129" i="330"/>
  <c r="C129" i="330"/>
  <c r="AB128" i="330"/>
  <c r="Z128" i="330"/>
  <c r="C128" i="330"/>
  <c r="Y125" i="330"/>
  <c r="AA125" i="330"/>
  <c r="F123" i="330"/>
  <c r="AA109" i="330"/>
  <c r="AA111" i="330"/>
  <c r="AA112" i="330"/>
  <c r="AA113" i="330"/>
  <c r="AA114" i="330"/>
  <c r="AA115" i="330"/>
  <c r="AA116" i="330"/>
  <c r="AA117" i="330"/>
  <c r="AA118" i="330"/>
  <c r="AA119" i="330"/>
  <c r="AA120" i="330"/>
  <c r="AA121" i="330"/>
  <c r="Z120" i="330"/>
  <c r="Z119" i="330"/>
  <c r="AB118" i="330"/>
  <c r="Z118" i="330"/>
  <c r="C118" i="330"/>
  <c r="AB117" i="330"/>
  <c r="Z117" i="330"/>
  <c r="C117" i="330"/>
  <c r="AB116" i="330"/>
  <c r="Z116" i="330"/>
  <c r="C116" i="330"/>
  <c r="AB115" i="330"/>
  <c r="Z115" i="330"/>
  <c r="C115" i="330"/>
  <c r="AB114" i="330"/>
  <c r="Z114" i="330"/>
  <c r="C114" i="330"/>
  <c r="AB113" i="330"/>
  <c r="Z113" i="330"/>
  <c r="C113" i="330"/>
  <c r="AB112" i="330"/>
  <c r="Z112" i="330"/>
  <c r="C112" i="330"/>
  <c r="AB111" i="330"/>
  <c r="Z111" i="330"/>
  <c r="C111" i="330"/>
  <c r="Y108" i="330"/>
  <c r="AA108" i="330"/>
  <c r="F106" i="330"/>
  <c r="AA92" i="330"/>
  <c r="AA94" i="330"/>
  <c r="AA95" i="330"/>
  <c r="AA96" i="330"/>
  <c r="AA97" i="330"/>
  <c r="AA98" i="330"/>
  <c r="AA99" i="330"/>
  <c r="AA100" i="330"/>
  <c r="AA101" i="330"/>
  <c r="AA102" i="330"/>
  <c r="AA103" i="330"/>
  <c r="AA104" i="330"/>
  <c r="Z103" i="330"/>
  <c r="Z102" i="330"/>
  <c r="AB101" i="330"/>
  <c r="Z101" i="330"/>
  <c r="C101" i="330"/>
  <c r="AB100" i="330"/>
  <c r="Z100" i="330"/>
  <c r="C100" i="330"/>
  <c r="AB99" i="330"/>
  <c r="Z99" i="330"/>
  <c r="C99" i="330"/>
  <c r="AB98" i="330"/>
  <c r="Z98" i="330"/>
  <c r="C98" i="330"/>
  <c r="AB97" i="330"/>
  <c r="Z97" i="330"/>
  <c r="C97" i="330"/>
  <c r="AB96" i="330"/>
  <c r="Z96" i="330"/>
  <c r="C96" i="330"/>
  <c r="AB95" i="330"/>
  <c r="Z95" i="330"/>
  <c r="C95" i="330"/>
  <c r="AB94" i="330"/>
  <c r="Z94" i="330"/>
  <c r="C94" i="330"/>
  <c r="Y91" i="330"/>
  <c r="AA91" i="330"/>
  <c r="F89" i="330"/>
  <c r="AA75" i="330"/>
  <c r="AA77" i="330"/>
  <c r="AA78" i="330"/>
  <c r="AA79" i="330"/>
  <c r="AA80" i="330"/>
  <c r="AA81" i="330"/>
  <c r="AA82" i="330"/>
  <c r="AA83" i="330"/>
  <c r="AA84" i="330"/>
  <c r="AA85" i="330"/>
  <c r="AA86" i="330"/>
  <c r="AA87" i="330"/>
  <c r="Z86" i="330"/>
  <c r="Z85" i="330"/>
  <c r="AB84" i="330"/>
  <c r="Z84" i="330"/>
  <c r="C84" i="330"/>
  <c r="AB83" i="330"/>
  <c r="Z83" i="330"/>
  <c r="C83" i="330"/>
  <c r="AB82" i="330"/>
  <c r="Z82" i="330"/>
  <c r="C82" i="330"/>
  <c r="AB81" i="330"/>
  <c r="Z81" i="330"/>
  <c r="C81" i="330"/>
  <c r="AB80" i="330"/>
  <c r="Z80" i="330"/>
  <c r="C80" i="330"/>
  <c r="AB79" i="330"/>
  <c r="Z79" i="330"/>
  <c r="C79" i="330"/>
  <c r="AB78" i="330"/>
  <c r="Z78" i="330"/>
  <c r="C78" i="330"/>
  <c r="AB77" i="330"/>
  <c r="Z77" i="330"/>
  <c r="C77" i="330"/>
  <c r="Y74" i="330"/>
  <c r="AA74" i="330"/>
  <c r="F72" i="330"/>
  <c r="E72" i="330"/>
  <c r="AA58" i="330"/>
  <c r="AA60" i="330"/>
  <c r="AA61" i="330"/>
  <c r="AA62" i="330"/>
  <c r="AA63" i="330"/>
  <c r="AA64" i="330"/>
  <c r="AA65" i="330"/>
  <c r="AA66" i="330"/>
  <c r="AA67" i="330"/>
  <c r="AA68" i="330"/>
  <c r="AA69" i="330"/>
  <c r="AA70" i="330"/>
  <c r="Z69" i="330"/>
  <c r="Z68" i="330"/>
  <c r="AB67" i="330"/>
  <c r="Z67" i="330"/>
  <c r="C67" i="330"/>
  <c r="AB66" i="330"/>
  <c r="Z66" i="330"/>
  <c r="C66" i="330"/>
  <c r="AB65" i="330"/>
  <c r="Z65" i="330"/>
  <c r="C65" i="330"/>
  <c r="AB64" i="330"/>
  <c r="Z64" i="330"/>
  <c r="C64" i="330"/>
  <c r="AB63" i="330"/>
  <c r="Z63" i="330"/>
  <c r="C63" i="330"/>
  <c r="AB62" i="330"/>
  <c r="Z62" i="330"/>
  <c r="C62" i="330"/>
  <c r="AB61" i="330"/>
  <c r="Z61" i="330"/>
  <c r="C61" i="330"/>
  <c r="AB60" i="330"/>
  <c r="Z60" i="330"/>
  <c r="C60" i="330"/>
  <c r="Y57" i="330"/>
  <c r="AA57" i="330"/>
  <c r="F55" i="330"/>
  <c r="AA41" i="330"/>
  <c r="AA43" i="330"/>
  <c r="AA44" i="330"/>
  <c r="AA45" i="330"/>
  <c r="AA46" i="330"/>
  <c r="AA47" i="330"/>
  <c r="AA48" i="330"/>
  <c r="AA49" i="330"/>
  <c r="AA50" i="330"/>
  <c r="AA51" i="330"/>
  <c r="AA52" i="330"/>
  <c r="AA53" i="330"/>
  <c r="Z52" i="330"/>
  <c r="Z51" i="330"/>
  <c r="AB50" i="330"/>
  <c r="Z50" i="330"/>
  <c r="C50" i="330"/>
  <c r="AB49" i="330"/>
  <c r="Z49" i="330"/>
  <c r="C49" i="330"/>
  <c r="AB48" i="330"/>
  <c r="Z48" i="330"/>
  <c r="C48" i="330"/>
  <c r="AB47" i="330"/>
  <c r="Z47" i="330"/>
  <c r="C47" i="330"/>
  <c r="AB46" i="330"/>
  <c r="Z46" i="330"/>
  <c r="C46" i="330"/>
  <c r="AB45" i="330"/>
  <c r="Z45" i="330"/>
  <c r="C45" i="330"/>
  <c r="AB44" i="330"/>
  <c r="Z44" i="330"/>
  <c r="C44" i="330"/>
  <c r="AB43" i="330"/>
  <c r="Z43" i="330"/>
  <c r="C43" i="330"/>
  <c r="Y40" i="330"/>
  <c r="AA40" i="330"/>
  <c r="F38" i="330"/>
  <c r="E38" i="330"/>
  <c r="AA24" i="330"/>
  <c r="AA26" i="330"/>
  <c r="AA27" i="330"/>
  <c r="AA28" i="330"/>
  <c r="AA29" i="330"/>
  <c r="AA30" i="330"/>
  <c r="AA31" i="330"/>
  <c r="AA32" i="330"/>
  <c r="AA33" i="330"/>
  <c r="AA34" i="330"/>
  <c r="AA35" i="330"/>
  <c r="AA36" i="330"/>
  <c r="Z35" i="330"/>
  <c r="Z34" i="330"/>
  <c r="AB33" i="330"/>
  <c r="Z33" i="330"/>
  <c r="C33" i="330"/>
  <c r="AB32" i="330"/>
  <c r="Z32" i="330"/>
  <c r="C32" i="330"/>
  <c r="AB31" i="330"/>
  <c r="Z31" i="330"/>
  <c r="C31" i="330"/>
  <c r="AB30" i="330"/>
  <c r="Z30" i="330"/>
  <c r="C30" i="330"/>
  <c r="AB29" i="330"/>
  <c r="Z29" i="330"/>
  <c r="C29" i="330"/>
  <c r="AB28" i="330"/>
  <c r="Z28" i="330"/>
  <c r="C28" i="330"/>
  <c r="AB27" i="330"/>
  <c r="Z27" i="330"/>
  <c r="C27" i="330"/>
  <c r="AB26" i="330"/>
  <c r="Z26" i="330"/>
  <c r="C26" i="330"/>
  <c r="Y23" i="330"/>
  <c r="AA23" i="330"/>
  <c r="F21" i="330"/>
  <c r="AA7" i="330"/>
  <c r="AA9" i="330"/>
  <c r="AA10" i="330"/>
  <c r="AA11" i="330"/>
  <c r="AA12" i="330"/>
  <c r="AA13" i="330"/>
  <c r="AA14" i="330"/>
  <c r="AA15" i="330"/>
  <c r="AA16" i="330"/>
  <c r="AA17" i="330"/>
  <c r="AA18" i="330"/>
  <c r="AA19" i="330"/>
  <c r="Z18" i="330"/>
  <c r="Z17" i="330"/>
  <c r="AB16" i="330"/>
  <c r="Z16" i="330"/>
  <c r="C16" i="330"/>
  <c r="AB15" i="330"/>
  <c r="Z15" i="330"/>
  <c r="C15" i="330"/>
  <c r="AB14" i="330"/>
  <c r="Z14" i="330"/>
  <c r="C14" i="330"/>
  <c r="AB13" i="330"/>
  <c r="Z13" i="330"/>
  <c r="C13" i="330"/>
  <c r="AB12" i="330"/>
  <c r="Z12" i="330"/>
  <c r="C12" i="330"/>
  <c r="AB11" i="330"/>
  <c r="Z11" i="330"/>
  <c r="C11" i="330"/>
  <c r="AB10" i="330"/>
  <c r="Z10" i="330"/>
  <c r="C10" i="330"/>
  <c r="AB9" i="330"/>
  <c r="Z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AA162" i="329"/>
  <c r="AA163" i="329"/>
  <c r="AA164" i="329"/>
  <c r="AA165" i="329"/>
  <c r="AA166" i="329"/>
  <c r="AA167" i="329"/>
  <c r="AA168" i="329"/>
  <c r="AA169" i="329"/>
  <c r="AA170" i="329"/>
  <c r="AA171" i="329"/>
  <c r="AA172" i="329"/>
  <c r="Z171" i="329"/>
  <c r="Z170" i="329"/>
  <c r="AB169" i="329"/>
  <c r="Z169" i="329"/>
  <c r="C169" i="329"/>
  <c r="AB168" i="329"/>
  <c r="Z168" i="329"/>
  <c r="C168" i="329"/>
  <c r="AB167" i="329"/>
  <c r="Z167" i="329"/>
  <c r="C167" i="329"/>
  <c r="AB166" i="329"/>
  <c r="Z166" i="329"/>
  <c r="C166" i="329"/>
  <c r="AB165" i="329"/>
  <c r="Z165" i="329"/>
  <c r="C165" i="329"/>
  <c r="AB164" i="329"/>
  <c r="Z164" i="329"/>
  <c r="C164" i="329"/>
  <c r="AB163" i="329"/>
  <c r="Z163" i="329"/>
  <c r="C163" i="329"/>
  <c r="AB162" i="329"/>
  <c r="Z162" i="329"/>
  <c r="C162" i="329"/>
  <c r="Y159" i="329"/>
  <c r="AA159" i="329"/>
  <c r="F157" i="329"/>
  <c r="AA143" i="329"/>
  <c r="AA145" i="329"/>
  <c r="AA146" i="329"/>
  <c r="AA147" i="329"/>
  <c r="AA148" i="329"/>
  <c r="AA149" i="329"/>
  <c r="AA150" i="329"/>
  <c r="AA151" i="329"/>
  <c r="AA152" i="329"/>
  <c r="AA153" i="329"/>
  <c r="AA154" i="329"/>
  <c r="AA155" i="329"/>
  <c r="Z154" i="329"/>
  <c r="Z153" i="329"/>
  <c r="AB152" i="329"/>
  <c r="Z152" i="329"/>
  <c r="C152" i="329"/>
  <c r="AB151" i="329"/>
  <c r="Z151" i="329"/>
  <c r="C151" i="329"/>
  <c r="AB150" i="329"/>
  <c r="Z150" i="329"/>
  <c r="C150" i="329"/>
  <c r="AB149" i="329"/>
  <c r="Z149" i="329"/>
  <c r="C149" i="329"/>
  <c r="AB148" i="329"/>
  <c r="Z148" i="329"/>
  <c r="C148" i="329"/>
  <c r="AB147" i="329"/>
  <c r="Z147" i="329"/>
  <c r="C147" i="329"/>
  <c r="AB146" i="329"/>
  <c r="Z146" i="329"/>
  <c r="C146" i="329"/>
  <c r="AB145" i="329"/>
  <c r="Z145" i="329"/>
  <c r="C145" i="329"/>
  <c r="Y142" i="329"/>
  <c r="AA142" i="329"/>
  <c r="F140" i="329"/>
  <c r="AA126" i="329"/>
  <c r="AA128" i="329"/>
  <c r="AA129" i="329"/>
  <c r="AA130" i="329"/>
  <c r="AA131" i="329"/>
  <c r="AA132" i="329"/>
  <c r="AA133" i="329"/>
  <c r="AA134" i="329"/>
  <c r="AA135" i="329"/>
  <c r="AA136" i="329"/>
  <c r="AA137" i="329"/>
  <c r="AA138" i="329"/>
  <c r="Z137" i="329"/>
  <c r="Z136" i="329"/>
  <c r="AB135" i="329"/>
  <c r="Z135" i="329"/>
  <c r="C135" i="329"/>
  <c r="AB134" i="329"/>
  <c r="Z134" i="329"/>
  <c r="C134" i="329"/>
  <c r="AB133" i="329"/>
  <c r="Z133" i="329"/>
  <c r="C133" i="329"/>
  <c r="AB132" i="329"/>
  <c r="Z132" i="329"/>
  <c r="C132" i="329"/>
  <c r="AB131" i="329"/>
  <c r="Z131" i="329"/>
  <c r="C131" i="329"/>
  <c r="AB130" i="329"/>
  <c r="Z130" i="329"/>
  <c r="C130" i="329"/>
  <c r="AB129" i="329"/>
  <c r="Z129" i="329"/>
  <c r="C129" i="329"/>
  <c r="AB128" i="329"/>
  <c r="Z128" i="329"/>
  <c r="C128" i="329"/>
  <c r="Y125" i="329"/>
  <c r="AA125" i="329"/>
  <c r="F123" i="329"/>
  <c r="AA109" i="329"/>
  <c r="AA111" i="329"/>
  <c r="AA112" i="329"/>
  <c r="AA113" i="329"/>
  <c r="AA114" i="329"/>
  <c r="AA115" i="329"/>
  <c r="AA116" i="329"/>
  <c r="AA117" i="329"/>
  <c r="AA118" i="329"/>
  <c r="AA119" i="329"/>
  <c r="AA120" i="329"/>
  <c r="AA121" i="329"/>
  <c r="Z120" i="329"/>
  <c r="Z119" i="329"/>
  <c r="AB118" i="329"/>
  <c r="Z118" i="329"/>
  <c r="C118" i="329"/>
  <c r="AB117" i="329"/>
  <c r="Z117" i="329"/>
  <c r="C117" i="329"/>
  <c r="AB116" i="329"/>
  <c r="Z116" i="329"/>
  <c r="C116" i="329"/>
  <c r="AB115" i="329"/>
  <c r="Z115" i="329"/>
  <c r="C115" i="329"/>
  <c r="AB114" i="329"/>
  <c r="Z114" i="329"/>
  <c r="C114" i="329"/>
  <c r="AB113" i="329"/>
  <c r="Z113" i="329"/>
  <c r="C113" i="329"/>
  <c r="AB112" i="329"/>
  <c r="Z112" i="329"/>
  <c r="C112" i="329"/>
  <c r="AB111" i="329"/>
  <c r="Z111" i="329"/>
  <c r="C111" i="329"/>
  <c r="Y108" i="329"/>
  <c r="AA108" i="329"/>
  <c r="F106" i="329"/>
  <c r="AA92" i="329"/>
  <c r="AA94" i="329"/>
  <c r="AA95" i="329"/>
  <c r="AA96" i="329"/>
  <c r="AA97" i="329"/>
  <c r="AA98" i="329"/>
  <c r="AA99" i="329"/>
  <c r="AA100" i="329"/>
  <c r="AA101" i="329"/>
  <c r="AA102" i="329"/>
  <c r="AA103" i="329"/>
  <c r="AA104" i="329"/>
  <c r="Z103" i="329"/>
  <c r="Z102" i="329"/>
  <c r="AB101" i="329"/>
  <c r="Z101" i="329"/>
  <c r="C101" i="329"/>
  <c r="AB100" i="329"/>
  <c r="Z100" i="329"/>
  <c r="C100" i="329"/>
  <c r="AB99" i="329"/>
  <c r="Z99" i="329"/>
  <c r="C99" i="329"/>
  <c r="AB98" i="329"/>
  <c r="Z98" i="329"/>
  <c r="C98" i="329"/>
  <c r="AB97" i="329"/>
  <c r="Z97" i="329"/>
  <c r="C97" i="329"/>
  <c r="AB96" i="329"/>
  <c r="Z96" i="329"/>
  <c r="C96" i="329"/>
  <c r="AB95" i="329"/>
  <c r="Z95" i="329"/>
  <c r="C95" i="329"/>
  <c r="AB94" i="329"/>
  <c r="Z94" i="329"/>
  <c r="C94" i="329"/>
  <c r="Y91" i="329"/>
  <c r="AA91" i="329"/>
  <c r="F89" i="329"/>
  <c r="AA75" i="329"/>
  <c r="AA77" i="329"/>
  <c r="AA78" i="329"/>
  <c r="AA79" i="329"/>
  <c r="AA80" i="329"/>
  <c r="AA81" i="329"/>
  <c r="AA82" i="329"/>
  <c r="AA83" i="329"/>
  <c r="AA84" i="329"/>
  <c r="AA85" i="329"/>
  <c r="AA86" i="329"/>
  <c r="AA87" i="329"/>
  <c r="Z86" i="329"/>
  <c r="Z85" i="329"/>
  <c r="AB84" i="329"/>
  <c r="Z84" i="329"/>
  <c r="C84" i="329"/>
  <c r="AB83" i="329"/>
  <c r="Z83" i="329"/>
  <c r="C83" i="329"/>
  <c r="AB82" i="329"/>
  <c r="Z82" i="329"/>
  <c r="C82" i="329"/>
  <c r="AB81" i="329"/>
  <c r="Z81" i="329"/>
  <c r="C81" i="329"/>
  <c r="AB80" i="329"/>
  <c r="Z80" i="329"/>
  <c r="C80" i="329"/>
  <c r="AB79" i="329"/>
  <c r="Z79" i="329"/>
  <c r="C79" i="329"/>
  <c r="AB78" i="329"/>
  <c r="Z78" i="329"/>
  <c r="C78" i="329"/>
  <c r="AB77" i="329"/>
  <c r="Z77" i="329"/>
  <c r="C77" i="329"/>
  <c r="Y74" i="329"/>
  <c r="AA74" i="329"/>
  <c r="F72" i="329"/>
  <c r="E72" i="329"/>
  <c r="AA58" i="329"/>
  <c r="AA60" i="329"/>
  <c r="AA61" i="329"/>
  <c r="AA62" i="329"/>
  <c r="AA63" i="329"/>
  <c r="AA64" i="329"/>
  <c r="AA65" i="329"/>
  <c r="AA66" i="329"/>
  <c r="AA67" i="329"/>
  <c r="AA68" i="329"/>
  <c r="AA69" i="329"/>
  <c r="AA70" i="329"/>
  <c r="Z69" i="329"/>
  <c r="Z68" i="329"/>
  <c r="AB67" i="329"/>
  <c r="Z67" i="329"/>
  <c r="C67" i="329"/>
  <c r="AB66" i="329"/>
  <c r="Z66" i="329"/>
  <c r="C66" i="329"/>
  <c r="AB65" i="329"/>
  <c r="Z65" i="329"/>
  <c r="C65" i="329"/>
  <c r="AB64" i="329"/>
  <c r="Z64" i="329"/>
  <c r="C64" i="329"/>
  <c r="AB63" i="329"/>
  <c r="Z63" i="329"/>
  <c r="C63" i="329"/>
  <c r="AB62" i="329"/>
  <c r="Z62" i="329"/>
  <c r="C62" i="329"/>
  <c r="AB61" i="329"/>
  <c r="Z61" i="329"/>
  <c r="C61" i="329"/>
  <c r="AB60" i="329"/>
  <c r="Z60" i="329"/>
  <c r="C60" i="329"/>
  <c r="Y57" i="329"/>
  <c r="AA57" i="329"/>
  <c r="F55" i="329"/>
  <c r="AA41" i="329"/>
  <c r="AA43" i="329"/>
  <c r="AA44" i="329"/>
  <c r="AA45" i="329"/>
  <c r="AA46" i="329"/>
  <c r="AA47" i="329"/>
  <c r="AA48" i="329"/>
  <c r="AA49" i="329"/>
  <c r="AA50" i="329"/>
  <c r="AA51" i="329"/>
  <c r="AA52" i="329"/>
  <c r="AA53" i="329"/>
  <c r="Z52" i="329"/>
  <c r="Z51" i="329"/>
  <c r="AB50" i="329"/>
  <c r="Z50" i="329"/>
  <c r="C50" i="329"/>
  <c r="AB49" i="329"/>
  <c r="Z49" i="329"/>
  <c r="C49" i="329"/>
  <c r="AB48" i="329"/>
  <c r="Z48" i="329"/>
  <c r="C48" i="329"/>
  <c r="AB47" i="329"/>
  <c r="Z47" i="329"/>
  <c r="C47" i="329"/>
  <c r="AB46" i="329"/>
  <c r="Z46" i="329"/>
  <c r="C46" i="329"/>
  <c r="AB45" i="329"/>
  <c r="Z45" i="329"/>
  <c r="C45" i="329"/>
  <c r="AB44" i="329"/>
  <c r="Z44" i="329"/>
  <c r="C44" i="329"/>
  <c r="AB43" i="329"/>
  <c r="Z43" i="329"/>
  <c r="C43" i="329"/>
  <c r="Y40" i="329"/>
  <c r="AA40" i="329"/>
  <c r="F38" i="329"/>
  <c r="E38" i="329"/>
  <c r="AA24" i="329"/>
  <c r="AA26" i="329"/>
  <c r="AA27" i="329"/>
  <c r="AA28" i="329"/>
  <c r="AA29" i="329"/>
  <c r="AA30" i="329"/>
  <c r="AA31" i="329"/>
  <c r="AA32" i="329"/>
  <c r="AA33" i="329"/>
  <c r="AA34" i="329"/>
  <c r="AA35" i="329"/>
  <c r="AA36" i="329"/>
  <c r="Z35" i="329"/>
  <c r="Z34" i="329"/>
  <c r="AB33" i="329"/>
  <c r="Z33" i="329"/>
  <c r="C33" i="329"/>
  <c r="AB32" i="329"/>
  <c r="Z32" i="329"/>
  <c r="C32" i="329"/>
  <c r="AB31" i="329"/>
  <c r="Z31" i="329"/>
  <c r="C31" i="329"/>
  <c r="AB30" i="329"/>
  <c r="Z30" i="329"/>
  <c r="C30" i="329"/>
  <c r="AB29" i="329"/>
  <c r="Z29" i="329"/>
  <c r="C29" i="329"/>
  <c r="AB28" i="329"/>
  <c r="Z28" i="329"/>
  <c r="C28" i="329"/>
  <c r="AB27" i="329"/>
  <c r="Z27" i="329"/>
  <c r="C27" i="329"/>
  <c r="AB26" i="329"/>
  <c r="Z26" i="329"/>
  <c r="C26" i="329"/>
  <c r="Y23" i="329"/>
  <c r="AA23" i="329"/>
  <c r="F21" i="329"/>
  <c r="AA7" i="329"/>
  <c r="AA9" i="329"/>
  <c r="AA10" i="329"/>
  <c r="AA11" i="329"/>
  <c r="AA12" i="329"/>
  <c r="AA13" i="329"/>
  <c r="AA14" i="329"/>
  <c r="AA15" i="329"/>
  <c r="AA16" i="329"/>
  <c r="AA17" i="329"/>
  <c r="AA18" i="329"/>
  <c r="AA19" i="329"/>
  <c r="Z18" i="329"/>
  <c r="Z17" i="329"/>
  <c r="AB16" i="329"/>
  <c r="Z16" i="329"/>
  <c r="C16" i="329"/>
  <c r="AB15" i="329"/>
  <c r="Z15" i="329"/>
  <c r="C15" i="329"/>
  <c r="AB14" i="329"/>
  <c r="Z14" i="329"/>
  <c r="C14" i="329"/>
  <c r="AB13" i="329"/>
  <c r="Z13" i="329"/>
  <c r="C13" i="329"/>
  <c r="AB12" i="329"/>
  <c r="Z12" i="329"/>
  <c r="C12" i="329"/>
  <c r="AB11" i="329"/>
  <c r="Z11" i="329"/>
  <c r="C11" i="329"/>
  <c r="AB10" i="329"/>
  <c r="Z10" i="329"/>
  <c r="C10" i="329"/>
  <c r="AB9" i="329"/>
  <c r="Z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AA162" i="328"/>
  <c r="AA163" i="328"/>
  <c r="AA164" i="328"/>
  <c r="AA165" i="328"/>
  <c r="AA166" i="328"/>
  <c r="AA167" i="328"/>
  <c r="AA168" i="328"/>
  <c r="AA169" i="328"/>
  <c r="AA170" i="328"/>
  <c r="AA171" i="328"/>
  <c r="AA172" i="328"/>
  <c r="Z171" i="328"/>
  <c r="Z170" i="328"/>
  <c r="AB169" i="328"/>
  <c r="Z169" i="328"/>
  <c r="C169" i="328"/>
  <c r="AB168" i="328"/>
  <c r="Z168" i="328"/>
  <c r="C168" i="328"/>
  <c r="AB167" i="328"/>
  <c r="Z167" i="328"/>
  <c r="C167" i="328"/>
  <c r="AB166" i="328"/>
  <c r="Z166" i="328"/>
  <c r="C166" i="328"/>
  <c r="AB165" i="328"/>
  <c r="Z165" i="328"/>
  <c r="C165" i="328"/>
  <c r="AB164" i="328"/>
  <c r="Z164" i="328"/>
  <c r="C164" i="328"/>
  <c r="AB163" i="328"/>
  <c r="Z163" i="328"/>
  <c r="C163" i="328"/>
  <c r="AB162" i="328"/>
  <c r="Z162" i="328"/>
  <c r="C162" i="328"/>
  <c r="Y159" i="328"/>
  <c r="AA159" i="328"/>
  <c r="F157" i="328"/>
  <c r="AA143" i="328"/>
  <c r="AA145" i="328"/>
  <c r="AA146" i="328"/>
  <c r="AA147" i="328"/>
  <c r="AA148" i="328"/>
  <c r="AA149" i="328"/>
  <c r="AA150" i="328"/>
  <c r="AA151" i="328"/>
  <c r="AA152" i="328"/>
  <c r="AA153" i="328"/>
  <c r="AA154" i="328"/>
  <c r="AA155" i="328"/>
  <c r="Z154" i="328"/>
  <c r="Z153" i="328"/>
  <c r="AB152" i="328"/>
  <c r="Z152" i="328"/>
  <c r="C152" i="328"/>
  <c r="AB151" i="328"/>
  <c r="Z151" i="328"/>
  <c r="C151" i="328"/>
  <c r="AB150" i="328"/>
  <c r="Z150" i="328"/>
  <c r="C150" i="328"/>
  <c r="AB149" i="328"/>
  <c r="Z149" i="328"/>
  <c r="C149" i="328"/>
  <c r="AB148" i="328"/>
  <c r="Z148" i="328"/>
  <c r="C148" i="328"/>
  <c r="AB147" i="328"/>
  <c r="Z147" i="328"/>
  <c r="C147" i="328"/>
  <c r="AB146" i="328"/>
  <c r="Z146" i="328"/>
  <c r="C146" i="328"/>
  <c r="AB145" i="328"/>
  <c r="Z145" i="328"/>
  <c r="C145" i="328"/>
  <c r="Y142" i="328"/>
  <c r="AA142" i="328"/>
  <c r="F140" i="328"/>
  <c r="AA126" i="328"/>
  <c r="AA128" i="328"/>
  <c r="AA129" i="328"/>
  <c r="AA130" i="328"/>
  <c r="AA131" i="328"/>
  <c r="AA132" i="328"/>
  <c r="AA133" i="328"/>
  <c r="AA134" i="328"/>
  <c r="AA135" i="328"/>
  <c r="AA136" i="328"/>
  <c r="AA137" i="328"/>
  <c r="AA138" i="328"/>
  <c r="Z137" i="328"/>
  <c r="Z136" i="328"/>
  <c r="AB135" i="328"/>
  <c r="Z135" i="328"/>
  <c r="C135" i="328"/>
  <c r="AB134" i="328"/>
  <c r="Z134" i="328"/>
  <c r="C134" i="328"/>
  <c r="AB133" i="328"/>
  <c r="Z133" i="328"/>
  <c r="C133" i="328"/>
  <c r="AB132" i="328"/>
  <c r="Z132" i="328"/>
  <c r="C132" i="328"/>
  <c r="AB131" i="328"/>
  <c r="Z131" i="328"/>
  <c r="C131" i="328"/>
  <c r="AB130" i="328"/>
  <c r="Z130" i="328"/>
  <c r="C130" i="328"/>
  <c r="AB129" i="328"/>
  <c r="Z129" i="328"/>
  <c r="C129" i="328"/>
  <c r="AB128" i="328"/>
  <c r="Z128" i="328"/>
  <c r="C128" i="328"/>
  <c r="Y125" i="328"/>
  <c r="AA125" i="328"/>
  <c r="F123" i="328"/>
  <c r="AA109" i="328"/>
  <c r="AA111" i="328"/>
  <c r="AA112" i="328"/>
  <c r="AA113" i="328"/>
  <c r="AA114" i="328"/>
  <c r="AA115" i="328"/>
  <c r="AA116" i="328"/>
  <c r="AA117" i="328"/>
  <c r="AA118" i="328"/>
  <c r="AA119" i="328"/>
  <c r="AA120" i="328"/>
  <c r="AA121" i="328"/>
  <c r="Z120" i="328"/>
  <c r="Z119" i="328"/>
  <c r="AB118" i="328"/>
  <c r="Z118" i="328"/>
  <c r="C118" i="328"/>
  <c r="AB117" i="328"/>
  <c r="Z117" i="328"/>
  <c r="C117" i="328"/>
  <c r="AB116" i="328"/>
  <c r="Z116" i="328"/>
  <c r="C116" i="328"/>
  <c r="AB115" i="328"/>
  <c r="Z115" i="328"/>
  <c r="C115" i="328"/>
  <c r="AB114" i="328"/>
  <c r="Z114" i="328"/>
  <c r="C114" i="328"/>
  <c r="AB113" i="328"/>
  <c r="Z113" i="328"/>
  <c r="C113" i="328"/>
  <c r="AB112" i="328"/>
  <c r="Z112" i="328"/>
  <c r="C112" i="328"/>
  <c r="AB111" i="328"/>
  <c r="Z111" i="328"/>
  <c r="C111" i="328"/>
  <c r="Y108" i="328"/>
  <c r="AA108" i="328"/>
  <c r="F106" i="328"/>
  <c r="AA92" i="328"/>
  <c r="AA94" i="328"/>
  <c r="AA95" i="328"/>
  <c r="AA96" i="328"/>
  <c r="AA97" i="328"/>
  <c r="AA98" i="328"/>
  <c r="AA99" i="328"/>
  <c r="AA100" i="328"/>
  <c r="AA101" i="328"/>
  <c r="AA102" i="328"/>
  <c r="AA103" i="328"/>
  <c r="AA104" i="328"/>
  <c r="Z103" i="328"/>
  <c r="Z102" i="328"/>
  <c r="AB101" i="328"/>
  <c r="Z101" i="328"/>
  <c r="C101" i="328"/>
  <c r="AB100" i="328"/>
  <c r="Z100" i="328"/>
  <c r="C100" i="328"/>
  <c r="AB99" i="328"/>
  <c r="Z99" i="328"/>
  <c r="C99" i="328"/>
  <c r="AB98" i="328"/>
  <c r="Z98" i="328"/>
  <c r="C98" i="328"/>
  <c r="AB97" i="328"/>
  <c r="Z97" i="328"/>
  <c r="C97" i="328"/>
  <c r="AB96" i="328"/>
  <c r="Z96" i="328"/>
  <c r="C96" i="328"/>
  <c r="AB95" i="328"/>
  <c r="Z95" i="328"/>
  <c r="C95" i="328"/>
  <c r="AB94" i="328"/>
  <c r="Z94" i="328"/>
  <c r="C94" i="328"/>
  <c r="Y91" i="328"/>
  <c r="AA91" i="328"/>
  <c r="F89" i="328"/>
  <c r="AA75" i="328"/>
  <c r="AA77" i="328"/>
  <c r="AA78" i="328"/>
  <c r="AA79" i="328"/>
  <c r="AA80" i="328"/>
  <c r="AA81" i="328"/>
  <c r="AA82" i="328"/>
  <c r="AA83" i="328"/>
  <c r="AA84" i="328"/>
  <c r="AA85" i="328"/>
  <c r="AA86" i="328"/>
  <c r="AA87" i="328"/>
  <c r="Z86" i="328"/>
  <c r="Z85" i="328"/>
  <c r="AB84" i="328"/>
  <c r="Z84" i="328"/>
  <c r="C84" i="328"/>
  <c r="AB83" i="328"/>
  <c r="Z83" i="328"/>
  <c r="C83" i="328"/>
  <c r="AB82" i="328"/>
  <c r="Z82" i="328"/>
  <c r="C82" i="328"/>
  <c r="AB81" i="328"/>
  <c r="Z81" i="328"/>
  <c r="C81" i="328"/>
  <c r="AB80" i="328"/>
  <c r="Z80" i="328"/>
  <c r="C80" i="328"/>
  <c r="AB79" i="328"/>
  <c r="Z79" i="328"/>
  <c r="C79" i="328"/>
  <c r="AB78" i="328"/>
  <c r="Z78" i="328"/>
  <c r="C78" i="328"/>
  <c r="AB77" i="328"/>
  <c r="Z77" i="328"/>
  <c r="C77" i="328"/>
  <c r="Y74" i="328"/>
  <c r="AA74" i="328"/>
  <c r="F72" i="328"/>
  <c r="E72" i="328"/>
  <c r="AA58" i="328"/>
  <c r="AA60" i="328"/>
  <c r="AA61" i="328"/>
  <c r="AA62" i="328"/>
  <c r="AA63" i="328"/>
  <c r="AA64" i="328"/>
  <c r="AA65" i="328"/>
  <c r="AA66" i="328"/>
  <c r="AA67" i="328"/>
  <c r="AA68" i="328"/>
  <c r="AA69" i="328"/>
  <c r="AA70" i="328"/>
  <c r="Z69" i="328"/>
  <c r="Z68" i="328"/>
  <c r="AB67" i="328"/>
  <c r="Z67" i="328"/>
  <c r="C67" i="328"/>
  <c r="AB66" i="328"/>
  <c r="Z66" i="328"/>
  <c r="C66" i="328"/>
  <c r="AB65" i="328"/>
  <c r="Z65" i="328"/>
  <c r="C65" i="328"/>
  <c r="AB64" i="328"/>
  <c r="Z64" i="328"/>
  <c r="C64" i="328"/>
  <c r="AB63" i="328"/>
  <c r="Z63" i="328"/>
  <c r="C63" i="328"/>
  <c r="AB62" i="328"/>
  <c r="Z62" i="328"/>
  <c r="C62" i="328"/>
  <c r="AB61" i="328"/>
  <c r="Z61" i="328"/>
  <c r="C61" i="328"/>
  <c r="AB60" i="328"/>
  <c r="Z60" i="328"/>
  <c r="C60" i="328"/>
  <c r="Y57" i="328"/>
  <c r="AA57" i="328"/>
  <c r="F55" i="328"/>
  <c r="AA41" i="328"/>
  <c r="AA43" i="328"/>
  <c r="AA44" i="328"/>
  <c r="AA45" i="328"/>
  <c r="AA46" i="328"/>
  <c r="AA47" i="328"/>
  <c r="AA48" i="328"/>
  <c r="AA49" i="328"/>
  <c r="AA50" i="328"/>
  <c r="AA51" i="328"/>
  <c r="AA52" i="328"/>
  <c r="AA53" i="328"/>
  <c r="Z52" i="328"/>
  <c r="Z51" i="328"/>
  <c r="AB50" i="328"/>
  <c r="Z50" i="328"/>
  <c r="C50" i="328"/>
  <c r="AB49" i="328"/>
  <c r="Z49" i="328"/>
  <c r="C49" i="328"/>
  <c r="AB48" i="328"/>
  <c r="Z48" i="328"/>
  <c r="C48" i="328"/>
  <c r="AB47" i="328"/>
  <c r="Z47" i="328"/>
  <c r="C47" i="328"/>
  <c r="AB46" i="328"/>
  <c r="Z46" i="328"/>
  <c r="C46" i="328"/>
  <c r="AB45" i="328"/>
  <c r="Z45" i="328"/>
  <c r="C45" i="328"/>
  <c r="AB44" i="328"/>
  <c r="Z44" i="328"/>
  <c r="C44" i="328"/>
  <c r="AB43" i="328"/>
  <c r="Z43" i="328"/>
  <c r="C43" i="328"/>
  <c r="Y40" i="328"/>
  <c r="AA40" i="328"/>
  <c r="F38" i="328"/>
  <c r="E38" i="328"/>
  <c r="AA24" i="328"/>
  <c r="AA26" i="328"/>
  <c r="AA27" i="328"/>
  <c r="AA28" i="328"/>
  <c r="AA29" i="328"/>
  <c r="AA30" i="328"/>
  <c r="AA31" i="328"/>
  <c r="AA32" i="328"/>
  <c r="AA33" i="328"/>
  <c r="AA34" i="328"/>
  <c r="AA35" i="328"/>
  <c r="AA36" i="328"/>
  <c r="Z35" i="328"/>
  <c r="Z34" i="328"/>
  <c r="AB33" i="328"/>
  <c r="Z33" i="328"/>
  <c r="C33" i="328"/>
  <c r="AB32" i="328"/>
  <c r="Z32" i="328"/>
  <c r="C32" i="328"/>
  <c r="AB31" i="328"/>
  <c r="Z31" i="328"/>
  <c r="C31" i="328"/>
  <c r="AB30" i="328"/>
  <c r="Z30" i="328"/>
  <c r="C30" i="328"/>
  <c r="AB29" i="328"/>
  <c r="Z29" i="328"/>
  <c r="C29" i="328"/>
  <c r="AB28" i="328"/>
  <c r="Z28" i="328"/>
  <c r="C28" i="328"/>
  <c r="AB27" i="328"/>
  <c r="Z27" i="328"/>
  <c r="C27" i="328"/>
  <c r="AB26" i="328"/>
  <c r="Z26" i="328"/>
  <c r="C26" i="328"/>
  <c r="Y23" i="328"/>
  <c r="AA23" i="328"/>
  <c r="F21" i="328"/>
  <c r="AA7" i="328"/>
  <c r="AA9" i="328"/>
  <c r="AA10" i="328"/>
  <c r="AA11" i="328"/>
  <c r="AA12" i="328"/>
  <c r="AA13" i="328"/>
  <c r="AA14" i="328"/>
  <c r="AA15" i="328"/>
  <c r="AA16" i="328"/>
  <c r="AA17" i="328"/>
  <c r="AA18" i="328"/>
  <c r="AA19" i="328"/>
  <c r="Z18" i="328"/>
  <c r="Z17" i="328"/>
  <c r="AB16" i="328"/>
  <c r="Z16" i="328"/>
  <c r="C16" i="328"/>
  <c r="AB15" i="328"/>
  <c r="Z15" i="328"/>
  <c r="C15" i="328"/>
  <c r="AB14" i="328"/>
  <c r="Z14" i="328"/>
  <c r="C14" i="328"/>
  <c r="AB13" i="328"/>
  <c r="Z13" i="328"/>
  <c r="C13" i="328"/>
  <c r="AB12" i="328"/>
  <c r="Z12" i="328"/>
  <c r="C12" i="328"/>
  <c r="AB11" i="328"/>
  <c r="Z11" i="328"/>
  <c r="C11" i="328"/>
  <c r="AB10" i="328"/>
  <c r="Z10" i="328"/>
  <c r="C10" i="328"/>
  <c r="AB9" i="328"/>
  <c r="Z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Z162" i="327"/>
  <c r="AA162" i="327"/>
  <c r="Z163" i="327"/>
  <c r="AA163" i="327"/>
  <c r="Z164" i="327"/>
  <c r="AA164" i="327"/>
  <c r="Z165" i="327"/>
  <c r="AA165" i="327"/>
  <c r="Z166" i="327"/>
  <c r="AA166" i="327"/>
  <c r="Z167" i="327"/>
  <c r="AA167" i="327"/>
  <c r="Z168" i="327"/>
  <c r="AA168" i="327"/>
  <c r="Z169" i="327"/>
  <c r="AA169" i="327"/>
  <c r="Z170" i="327"/>
  <c r="AA170" i="327"/>
  <c r="Z171" i="327"/>
  <c r="AA171" i="327"/>
  <c r="AA172" i="327"/>
  <c r="AB169" i="327"/>
  <c r="C169" i="327"/>
  <c r="AB168" i="327"/>
  <c r="C168" i="327"/>
  <c r="AB167" i="327"/>
  <c r="C167" i="327"/>
  <c r="AB166" i="327"/>
  <c r="C166" i="327"/>
  <c r="AB165" i="327"/>
  <c r="C165" i="327"/>
  <c r="AB164" i="327"/>
  <c r="C164" i="327"/>
  <c r="AB163" i="327"/>
  <c r="C163" i="327"/>
  <c r="AB162" i="327"/>
  <c r="C162" i="327"/>
  <c r="Y159" i="327"/>
  <c r="AA159" i="327"/>
  <c r="F157" i="327"/>
  <c r="AA143" i="327"/>
  <c r="Z145" i="327"/>
  <c r="AA145" i="327"/>
  <c r="Z146" i="327"/>
  <c r="AA146" i="327"/>
  <c r="Z147" i="327"/>
  <c r="AA147" i="327"/>
  <c r="Z148" i="327"/>
  <c r="AA148" i="327"/>
  <c r="Z149" i="327"/>
  <c r="AA149" i="327"/>
  <c r="Z150" i="327"/>
  <c r="AA150" i="327"/>
  <c r="Z151" i="327"/>
  <c r="AA151" i="327"/>
  <c r="Z152" i="327"/>
  <c r="AA152" i="327"/>
  <c r="Z153" i="327"/>
  <c r="AA153" i="327"/>
  <c r="Z154" i="327"/>
  <c r="AA154" i="327"/>
  <c r="AA155" i="327"/>
  <c r="AB152" i="327"/>
  <c r="C152" i="327"/>
  <c r="AB151" i="327"/>
  <c r="C151" i="327"/>
  <c r="AB150" i="327"/>
  <c r="C150" i="327"/>
  <c r="AB149" i="327"/>
  <c r="C149" i="327"/>
  <c r="AB148" i="327"/>
  <c r="C148" i="327"/>
  <c r="AB147" i="327"/>
  <c r="C147" i="327"/>
  <c r="AB146" i="327"/>
  <c r="C146" i="327"/>
  <c r="AB145" i="327"/>
  <c r="C145" i="327"/>
  <c r="Y142" i="327"/>
  <c r="AA142" i="327"/>
  <c r="F140" i="327"/>
  <c r="AA126" i="327"/>
  <c r="Z128" i="327"/>
  <c r="AA128" i="327"/>
  <c r="Z129" i="327"/>
  <c r="AA129" i="327"/>
  <c r="Z130" i="327"/>
  <c r="AA130" i="327"/>
  <c r="Z131" i="327"/>
  <c r="AA131" i="327"/>
  <c r="Z132" i="327"/>
  <c r="AA132" i="327"/>
  <c r="Z133" i="327"/>
  <c r="AA133" i="327"/>
  <c r="Z134" i="327"/>
  <c r="AA134" i="327"/>
  <c r="Z135" i="327"/>
  <c r="AA135" i="327"/>
  <c r="Z136" i="327"/>
  <c r="AA136" i="327"/>
  <c r="Z137" i="327"/>
  <c r="AA137" i="327"/>
  <c r="AA138" i="327"/>
  <c r="AB135" i="327"/>
  <c r="C135" i="327"/>
  <c r="AB134" i="327"/>
  <c r="C134" i="327"/>
  <c r="AB133" i="327"/>
  <c r="C133" i="327"/>
  <c r="AB132" i="327"/>
  <c r="C132" i="327"/>
  <c r="AB131" i="327"/>
  <c r="C131" i="327"/>
  <c r="AB130" i="327"/>
  <c r="C130" i="327"/>
  <c r="AB129" i="327"/>
  <c r="C129" i="327"/>
  <c r="AB128" i="327"/>
  <c r="C128" i="327"/>
  <c r="Y125" i="327"/>
  <c r="AA125" i="327"/>
  <c r="F123" i="327"/>
  <c r="AA109" i="327"/>
  <c r="Z111" i="327"/>
  <c r="AA111" i="327"/>
  <c r="Z112" i="327"/>
  <c r="AA112" i="327"/>
  <c r="Z113" i="327"/>
  <c r="AA113" i="327"/>
  <c r="Z114" i="327"/>
  <c r="AA114" i="327"/>
  <c r="Z115" i="327"/>
  <c r="AA115" i="327"/>
  <c r="Z116" i="327"/>
  <c r="AA116" i="327"/>
  <c r="Z117" i="327"/>
  <c r="AA117" i="327"/>
  <c r="Z118" i="327"/>
  <c r="AA118" i="327"/>
  <c r="Z119" i="327"/>
  <c r="AA119" i="327"/>
  <c r="Z120" i="327"/>
  <c r="AA120" i="327"/>
  <c r="AA121" i="327"/>
  <c r="AB118" i="327"/>
  <c r="C118" i="327"/>
  <c r="AB117" i="327"/>
  <c r="C117" i="327"/>
  <c r="AB116" i="327"/>
  <c r="C116" i="327"/>
  <c r="AB115" i="327"/>
  <c r="C115" i="327"/>
  <c r="AB114" i="327"/>
  <c r="C114" i="327"/>
  <c r="AB113" i="327"/>
  <c r="C113" i="327"/>
  <c r="AB112" i="327"/>
  <c r="C112" i="327"/>
  <c r="AB111" i="327"/>
  <c r="C111" i="327"/>
  <c r="Y108" i="327"/>
  <c r="AA108" i="327"/>
  <c r="F106" i="327"/>
  <c r="AA92" i="327"/>
  <c r="Z94" i="327"/>
  <c r="AA94" i="327"/>
  <c r="Z95" i="327"/>
  <c r="AA95" i="327"/>
  <c r="Z96" i="327"/>
  <c r="AA96" i="327"/>
  <c r="Z97" i="327"/>
  <c r="AA97" i="327"/>
  <c r="Z98" i="327"/>
  <c r="AA98" i="327"/>
  <c r="Z99" i="327"/>
  <c r="AA99" i="327"/>
  <c r="Z100" i="327"/>
  <c r="AA100" i="327"/>
  <c r="Z101" i="327"/>
  <c r="AA101" i="327"/>
  <c r="Z102" i="327"/>
  <c r="AA102" i="327"/>
  <c r="Z103" i="327"/>
  <c r="AA103" i="327"/>
  <c r="AA104" i="327"/>
  <c r="AB101" i="327"/>
  <c r="C101" i="327"/>
  <c r="AB100" i="327"/>
  <c r="C100" i="327"/>
  <c r="AB99" i="327"/>
  <c r="C99" i="327"/>
  <c r="AB98" i="327"/>
  <c r="C98" i="327"/>
  <c r="AB97" i="327"/>
  <c r="C97" i="327"/>
  <c r="AB96" i="327"/>
  <c r="C96" i="327"/>
  <c r="AB95" i="327"/>
  <c r="C95" i="327"/>
  <c r="AB94" i="327"/>
  <c r="C94" i="327"/>
  <c r="Y91" i="327"/>
  <c r="AA91" i="327"/>
  <c r="F89" i="327"/>
  <c r="AA75" i="327"/>
  <c r="Z77" i="327"/>
  <c r="AA77" i="327"/>
  <c r="Z78" i="327"/>
  <c r="AA78" i="327"/>
  <c r="Z79" i="327"/>
  <c r="AA79" i="327"/>
  <c r="Z80" i="327"/>
  <c r="AA80" i="327"/>
  <c r="Z81" i="327"/>
  <c r="AA81" i="327"/>
  <c r="Z82" i="327"/>
  <c r="AA82" i="327"/>
  <c r="Z83" i="327"/>
  <c r="AA83" i="327"/>
  <c r="Z84" i="327"/>
  <c r="AA84" i="327"/>
  <c r="Z85" i="327"/>
  <c r="AA85" i="327"/>
  <c r="Z86" i="327"/>
  <c r="AA86" i="327"/>
  <c r="AA87" i="327"/>
  <c r="AB84" i="327"/>
  <c r="C84" i="327"/>
  <c r="AB83" i="327"/>
  <c r="C83" i="327"/>
  <c r="AB82" i="327"/>
  <c r="C82" i="327"/>
  <c r="AB81" i="327"/>
  <c r="C81" i="327"/>
  <c r="AB80" i="327"/>
  <c r="C80" i="327"/>
  <c r="AB79" i="327"/>
  <c r="C79" i="327"/>
  <c r="AB78" i="327"/>
  <c r="C78" i="327"/>
  <c r="AB77" i="327"/>
  <c r="C77" i="327"/>
  <c r="Y74" i="327"/>
  <c r="AA74" i="327"/>
  <c r="F72" i="327"/>
  <c r="E72" i="327"/>
  <c r="AA58" i="327"/>
  <c r="Z60" i="327"/>
  <c r="AA60" i="327"/>
  <c r="Z61" i="327"/>
  <c r="AA61" i="327"/>
  <c r="Z62" i="327"/>
  <c r="AA62" i="327"/>
  <c r="Z63" i="327"/>
  <c r="AA63" i="327"/>
  <c r="Z64" i="327"/>
  <c r="AA64" i="327"/>
  <c r="Z65" i="327"/>
  <c r="AA65" i="327"/>
  <c r="Z66" i="327"/>
  <c r="AA66" i="327"/>
  <c r="Z67" i="327"/>
  <c r="AA67" i="327"/>
  <c r="Z68" i="327"/>
  <c r="AA68" i="327"/>
  <c r="Z69" i="327"/>
  <c r="AA69" i="327"/>
  <c r="AA70" i="327"/>
  <c r="AB67" i="327"/>
  <c r="C67" i="327"/>
  <c r="AB66" i="327"/>
  <c r="C66" i="327"/>
  <c r="AB65" i="327"/>
  <c r="C65" i="327"/>
  <c r="AB64" i="327"/>
  <c r="C64" i="327"/>
  <c r="AB63" i="327"/>
  <c r="C63" i="327"/>
  <c r="AB62" i="327"/>
  <c r="C62" i="327"/>
  <c r="AB61" i="327"/>
  <c r="C61" i="327"/>
  <c r="AB60" i="327"/>
  <c r="C60" i="327"/>
  <c r="Y57" i="327"/>
  <c r="AA57" i="327"/>
  <c r="F55" i="327"/>
  <c r="AA41" i="327"/>
  <c r="Z43" i="327"/>
  <c r="AA43" i="327"/>
  <c r="Z44" i="327"/>
  <c r="AA44" i="327"/>
  <c r="Z45" i="327"/>
  <c r="AA45" i="327"/>
  <c r="Z46" i="327"/>
  <c r="AA46" i="327"/>
  <c r="Z47" i="327"/>
  <c r="AA47" i="327"/>
  <c r="Z48" i="327"/>
  <c r="AA48" i="327"/>
  <c r="Z49" i="327"/>
  <c r="AA49" i="327"/>
  <c r="Z50" i="327"/>
  <c r="AA50" i="327"/>
  <c r="Z51" i="327"/>
  <c r="AA51" i="327"/>
  <c r="Z52" i="327"/>
  <c r="AA52" i="327"/>
  <c r="AA53" i="327"/>
  <c r="AB50" i="327"/>
  <c r="C50" i="327"/>
  <c r="AB49" i="327"/>
  <c r="C49" i="327"/>
  <c r="AB48" i="327"/>
  <c r="C48" i="327"/>
  <c r="AB47" i="327"/>
  <c r="C47" i="327"/>
  <c r="AB46" i="327"/>
  <c r="C46" i="327"/>
  <c r="AB45" i="327"/>
  <c r="C45" i="327"/>
  <c r="AB44" i="327"/>
  <c r="C44" i="327"/>
  <c r="AB43" i="327"/>
  <c r="C43" i="327"/>
  <c r="Y40" i="327"/>
  <c r="AA40" i="327"/>
  <c r="F38" i="327"/>
  <c r="E38" i="327"/>
  <c r="AA24" i="327"/>
  <c r="Z26" i="327"/>
  <c r="AA26" i="327"/>
  <c r="Z27" i="327"/>
  <c r="AA27" i="327"/>
  <c r="Z28" i="327"/>
  <c r="AA28" i="327"/>
  <c r="Z29" i="327"/>
  <c r="AA29" i="327"/>
  <c r="Z30" i="327"/>
  <c r="AA30" i="327"/>
  <c r="Z31" i="327"/>
  <c r="AA31" i="327"/>
  <c r="Z32" i="327"/>
  <c r="AA32" i="327"/>
  <c r="Z33" i="327"/>
  <c r="AA33" i="327"/>
  <c r="Z34" i="327"/>
  <c r="AA34" i="327"/>
  <c r="Z35" i="327"/>
  <c r="AA35" i="327"/>
  <c r="AA36" i="327"/>
  <c r="AB33" i="327"/>
  <c r="C33" i="327"/>
  <c r="AB32" i="327"/>
  <c r="C32" i="327"/>
  <c r="AB31" i="327"/>
  <c r="C31" i="327"/>
  <c r="AB30" i="327"/>
  <c r="C30" i="327"/>
  <c r="AB29" i="327"/>
  <c r="C29" i="327"/>
  <c r="AB28" i="327"/>
  <c r="C28" i="327"/>
  <c r="AB27" i="327"/>
  <c r="C27" i="327"/>
  <c r="AB26" i="327"/>
  <c r="C26" i="327"/>
  <c r="Y23" i="327"/>
  <c r="AA23" i="327"/>
  <c r="F21" i="327"/>
  <c r="AA7" i="327"/>
  <c r="Z9" i="327"/>
  <c r="AA9" i="327"/>
  <c r="Z10" i="327"/>
  <c r="AA10" i="327"/>
  <c r="Z11" i="327"/>
  <c r="AA11" i="327"/>
  <c r="Z12" i="327"/>
  <c r="AA12" i="327"/>
  <c r="Z13" i="327"/>
  <c r="AA13" i="327"/>
  <c r="Z14" i="327"/>
  <c r="AA14" i="327"/>
  <c r="Z15" i="327"/>
  <c r="AA15" i="327"/>
  <c r="Z16" i="327"/>
  <c r="AA16" i="327"/>
  <c r="Z17" i="327"/>
  <c r="AA17" i="327"/>
  <c r="Z18" i="327"/>
  <c r="AA18" i="327"/>
  <c r="AA19" i="327"/>
  <c r="AB16" i="327"/>
  <c r="C16" i="327"/>
  <c r="AB15" i="327"/>
  <c r="C15" i="327"/>
  <c r="AB14" i="327"/>
  <c r="C14" i="327"/>
  <c r="AB13" i="327"/>
  <c r="C13" i="327"/>
  <c r="AB12" i="327"/>
  <c r="C12" i="327"/>
  <c r="AB11" i="327"/>
  <c r="C11" i="327"/>
  <c r="AB10" i="327"/>
  <c r="C10" i="327"/>
  <c r="AB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Z162" i="324"/>
  <c r="AA162" i="324"/>
  <c r="Z163" i="324"/>
  <c r="AA163" i="324"/>
  <c r="Z164" i="324"/>
  <c r="AA164" i="324"/>
  <c r="Z165" i="324"/>
  <c r="AA165" i="324"/>
  <c r="Z166" i="324"/>
  <c r="AA166" i="324"/>
  <c r="Z167" i="324"/>
  <c r="AA167" i="324"/>
  <c r="Z168" i="324"/>
  <c r="AA168" i="324"/>
  <c r="Z169" i="324"/>
  <c r="AA169" i="324"/>
  <c r="Z170" i="324"/>
  <c r="AA170" i="324"/>
  <c r="Z171" i="324"/>
  <c r="AA171" i="324"/>
  <c r="AA172" i="324"/>
  <c r="AB169" i="324"/>
  <c r="C169" i="324"/>
  <c r="AB168" i="324"/>
  <c r="C168" i="324"/>
  <c r="AB167" i="324"/>
  <c r="C167" i="324"/>
  <c r="AB166" i="324"/>
  <c r="C166" i="324"/>
  <c r="AB165" i="324"/>
  <c r="C165" i="324"/>
  <c r="AB164" i="324"/>
  <c r="C164" i="324"/>
  <c r="AB163" i="324"/>
  <c r="C163" i="324"/>
  <c r="AB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Z111" i="324"/>
  <c r="AA111" i="324"/>
  <c r="Z112" i="324"/>
  <c r="AA112" i="324"/>
  <c r="Z113" i="324"/>
  <c r="AA113" i="324"/>
  <c r="Z114" i="324"/>
  <c r="AA114" i="324"/>
  <c r="Z115" i="324"/>
  <c r="AA115" i="324"/>
  <c r="Z116" i="324"/>
  <c r="AA116" i="324"/>
  <c r="Z117" i="324"/>
  <c r="AA117" i="324"/>
  <c r="Z118" i="324"/>
  <c r="AA118" i="324"/>
  <c r="Z119" i="324"/>
  <c r="AA119" i="324"/>
  <c r="Z120" i="324"/>
  <c r="AA120" i="324"/>
  <c r="AA121" i="324"/>
  <c r="AB118" i="324"/>
  <c r="C118" i="324"/>
  <c r="AB117" i="324"/>
  <c r="C117" i="324"/>
  <c r="AB116" i="324"/>
  <c r="C116" i="324"/>
  <c r="AB115" i="324"/>
  <c r="C115" i="324"/>
  <c r="AB114" i="324"/>
  <c r="C114" i="324"/>
  <c r="AB113" i="324"/>
  <c r="C113" i="324"/>
  <c r="AB112" i="324"/>
  <c r="C112" i="324"/>
  <c r="AB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G4" i="5"/>
  <c r="CL52" i="11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EH309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<sst xmlns="http://schemas.openxmlformats.org/spreadsheetml/2006/main" count="5566" uniqueCount="825">
  <si>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</si>
  <si>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</si>
  <si>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</si>
  <si>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</si>
  <si>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</si>
  <si>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</si>
  <si>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</si>
  <si>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</si>
  <si>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</si>
  <si>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</si>
  <si>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</si>
  <si>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</si>
  <si>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</si>
  <si>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</si>
  <si>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</si>
  <si>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</si>
  <si>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</si>
  <si>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</si>
  <si>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</si>
  <si>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</si>
  <si>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</si>
  <si>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</si>
  <si>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</si>
  <si>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</si>
  <si>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</si>
  <si>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</si>
  <si>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</si>
  <si>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</si>
  <si>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</si>
  <si>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</si>
  <si>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</si>
  <si>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</si>
  <si>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</si>
  <si>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</si>
  <si>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</si>
  <si>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</si>
  <si>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</si>
  <si>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</si>
  <si>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</si>
  <si>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</si>
  <si>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</si>
  <si>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</si>
  <si>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</si>
  <si>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</si>
  <si>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</si>
  <si>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</si>
  <si>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</si>
  <si>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</si>
  <si>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</si>
  <si>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</si>
  <si>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</si>
  <si>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</si>
  <si>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</si>
  <si>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</si>
  <si>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</si>
  <si>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</si>
  <si>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</si>
  <si>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</si>
  <si>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</si>
  <si>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</si>
  <si>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</si>
  <si>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</si>
  <si>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</si>
  <si>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</si>
  <si>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</si>
  <si>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</si>
  <si>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</si>
  <si>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</si>
  <si>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</si>
  <si>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</si>
  <si>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</si>
  <si>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</si>
  <si>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</si>
  <si>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</si>
  <si>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</si>
  <si>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</si>
  <si>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</si>
  <si>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</si>
  <si>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</si>
  <si>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</si>
  <si>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</si>
  <si>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</si>
  <si>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</si>
  <si>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</si>
  <si>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</si>
  <si>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</si>
  <si>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</si>
  <si>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</si>
  <si>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</si>
  <si>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</si>
  <si>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</si>
  <si>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</si>
  <si>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</si>
  <si>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</si>
  <si>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</si>
  <si>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</si>
  <si>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</si>
  <si>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</si>
  <si>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</si>
  <si>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</si>
  <si>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</si>
  <si>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</si>
  <si>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</si>
  <si>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</si>
  <si>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</si>
  <si>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</si>
  <si>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</si>
  <si>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</si>
  <si>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</si>
  <si>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</si>
  <si>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</si>
  <si>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</si>
  <si>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</si>
  <si>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</si>
  <si>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</si>
  <si>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</si>
  <si>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</si>
  <si>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</si>
  <si>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</si>
  <si>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</si>
  <si>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</si>
  <si>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</si>
  <si>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</si>
  <si>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</si>
  <si>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</si>
  <si>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</si>
  <si>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</si>
  <si>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</si>
  <si>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</si>
  <si>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</si>
  <si>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</si>
  <si>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</si>
  <si>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</si>
  <si>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</si>
  <si>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</si>
  <si>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</si>
  <si>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</si>
  <si>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</si>
  <si>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</si>
  <si>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</si>
  <si>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</si>
  <si>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</si>
  <si>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</si>
  <si>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</si>
  <si>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</si>
  <si>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</si>
  <si>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</si>
  <si>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</si>
  <si>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</si>
  <si>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</si>
  <si>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</si>
  <si>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</si>
  <si>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</si>
  <si>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</si>
  <si>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</si>
  <si>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</si>
  <si>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</si>
  <si>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</si>
  <si>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</si>
  <si>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</si>
  <si>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</si>
  <si>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</si>
  <si>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</si>
  <si>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</si>
  <si>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</si>
  <si>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</si>
  <si>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</si>
  <si>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</si>
  <si>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</si>
  <si>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</si>
  <si>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</si>
  <si>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</si>
  <si>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</si>
  <si>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</si>
  <si>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</si>
  <si>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</si>
  <si>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</si>
  <si>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</si>
  <si>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</si>
  <si>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</si>
  <si>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</si>
  <si>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</si>
  <si>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</si>
  <si>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</si>
  <si>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</si>
  <si>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</si>
  <si>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</si>
  <si>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</si>
  <si>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</si>
  <si>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</si>
  <si>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</si>
  <si>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</si>
  <si>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</si>
  <si>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</si>
  <si>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</si>
  <si>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</si>
  <si>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</si>
  <si>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</si>
  <si>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</si>
  <si>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</si>
  <si>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</si>
  <si>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</si>
  <si>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</si>
  <si>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</si>
  <si>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</si>
  <si>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</si>
  <si>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</si>
  <si>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</si>
  <si>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</si>
  <si>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</si>
  <si>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</si>
  <si>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</si>
  <si>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</si>
  <si>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</si>
  <si>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</si>
  <si>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</si>
  <si>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</si>
  <si>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</si>
  <si>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</si>
  <si>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</si>
  <si>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</si>
  <si>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</si>
  <si>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</si>
  <si>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</si>
  <si>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</si>
  <si>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</si>
  <si>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</si>
  <si>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</si>
  <si>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</si>
  <si>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</si>
  <si>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</si>
  <si>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</si>
  <si>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</si>
  <si>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</si>
  <si>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</si>
  <si>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</si>
  <si>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</si>
  <si>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</si>
  <si>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</si>
  <si>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</si>
  <si>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</si>
  <si>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</si>
  <si>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</si>
  <si>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</si>
  <si>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</si>
  <si>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</si>
  <si>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</si>
  <si>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</si>
  <si>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</si>
  <si>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</si>
  <si>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</si>
  <si>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</si>
  <si>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</si>
  <si>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</si>
  <si>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</si>
  <si>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</si>
  <si>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</si>
  <si>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</si>
  <si>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</si>
  <si>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</si>
  <si>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</si>
  <si>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</si>
  <si>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</si>
  <si>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</si>
  <si>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</si>
  <si>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</si>
  <si>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</si>
  <si>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</si>
  <si>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</si>
  <si>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</si>
  <si>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</si>
  <si>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</si>
  <si>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</si>
  <si>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</si>
  <si>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</si>
  <si>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</si>
  <si>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</si>
  <si>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</si>
  <si>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</si>
  <si>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</si>
  <si>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</si>
  <si>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</si>
  <si>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</si>
  <si>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</si>
  <si>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</si>
  <si>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</si>
  <si>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</si>
  <si>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</si>
  <si>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</si>
  <si>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</si>
  <si>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</si>
  <si>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</si>
  <si>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</si>
  <si>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</si>
  <si>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</si>
  <si>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</si>
  <si>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</si>
  <si>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</si>
  <si>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</si>
  <si>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</si>
  <si>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</si>
  <si>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</si>
  <si>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</si>
  <si>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</si>
  <si>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</si>
  <si>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</si>
  <si>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</si>
  <si>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</si>
  <si>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</si>
  <si>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</si>
  <si>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</si>
  <si>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</si>
  <si>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</si>
  <si>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</si>
  <si>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</si>
  <si>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</si>
  <si>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</si>
  <si>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</si>
  <si>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</si>
  <si>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</si>
  <si>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</si>
  <si>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</si>
  <si>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</si>
  <si>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</si>
  <si>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</si>
  <si>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</si>
  <si>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</si>
  <si>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</si>
  <si>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</si>
  <si>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</si>
  <si>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</si>
  <si>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</si>
  <si>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</si>
  <si>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</si>
  <si>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</si>
  <si>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</si>
  <si>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</si>
  <si>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</si>
  <si>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</si>
  <si>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</si>
  <si>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</si>
  <si>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</si>
  <si>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</si>
  <si>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</si>
  <si>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</si>
  <si>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</si>
  <si>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</si>
  <si>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</si>
  <si>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</si>
  <si>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</si>
  <si>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</si>
  <si>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</si>
  <si>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</si>
  <si>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</si>
  <si>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</si>
  <si>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</si>
  <si>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</si>
  <si>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</si>
  <si>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</si>
  <si>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</si>
  <si>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</si>
  <si>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</si>
  <si>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</si>
  <si>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</si>
  <si>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</si>
  <si>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</si>
  <si>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</si>
  <si>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</si>
  <si>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</si>
  <si>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</si>
  <si>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</si>
  <si>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</si>
  <si>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</si>
  <si>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</si>
  <si>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</si>
  <si>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</si>
  <si>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</si>
  <si>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</si>
  <si>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</si>
  <si>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</si>
  <si>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</si>
  <si>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</si>
  <si>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</si>
  <si>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</si>
  <si>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</si>
  <si>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</si>
  <si>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</si>
  <si>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</si>
  <si>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</si>
  <si>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</si>
  <si>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</si>
  <si>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</si>
  <si>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</si>
  <si>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</si>
  <si>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</si>
  <si>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</si>
  <si>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</si>
  <si>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</si>
  <si>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</si>
  <si>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</si>
  <si>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</si>
  <si>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</si>
  <si>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</si>
  <si>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</si>
  <si>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</si>
  <si>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</si>
  <si>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</si>
  <si>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</si>
  <si>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</si>
  <si>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</si>
  <si>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</si>
  <si>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</si>
  <si>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</si>
  <si>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</si>
  <si>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</si>
  <si>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</si>
  <si>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</si>
  <si>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</si>
  <si>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</si>
  <si>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</si>
  <si>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</si>
  <si>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</si>
  <si>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</si>
  <si>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</si>
  <si>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</si>
  <si>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</si>
  <si>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</si>
  <si>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</si>
  <si>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</si>
  <si>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</si>
  <si>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</si>
  <si>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</si>
  <si>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</si>
  <si>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</si>
  <si>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</si>
  <si>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</si>
  <si>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</si>
  <si>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</si>
  <si>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</si>
  <si>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</si>
  <si>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</si>
  <si>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</si>
  <si>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</si>
  <si>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</si>
  <si>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</si>
  <si>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</si>
  <si>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</si>
  <si>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</si>
  <si>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</si>
  <si>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</si>
  <si>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</si>
  <si>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</si>
  <si>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</si>
  <si>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</si>
  <si>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</si>
  <si>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</si>
  <si>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</si>
  <si>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</si>
  <si>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</si>
  <si>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</si>
  <si>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</si>
  <si>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</si>
  <si>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</si>
  <si>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</si>
  <si>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</si>
  <si>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</si>
  <si>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</si>
  <si>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</si>
  <si>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</si>
  <si>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</si>
  <si>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</si>
  <si>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</si>
  <si>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</si>
  <si>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</si>
  <si>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</si>
  <si>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</si>
  <si>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</si>
  <si>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</si>
  <si>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</si>
  <si>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</si>
  <si>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</si>
  <si>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</si>
  <si>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</si>
  <si>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</si>
  <si>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</si>
  <si>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</si>
  <si>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</si>
  <si>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</si>
  <si>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</si>
  <si>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</si>
  <si>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</si>
  <si>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</si>
  <si>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</si>
  <si>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</si>
  <si>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</si>
  <si>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</si>
  <si>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</si>
  <si>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</si>
  <si>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</si>
  <si>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</si>
  <si>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</si>
  <si>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</si>
  <si>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</si>
  <si>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</si>
  <si>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</si>
  <si>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</si>
  <si>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</si>
  <si>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</si>
  <si>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</si>
  <si>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</si>
  <si>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</si>
  <si>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</si>
  <si>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</si>
  <si>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</si>
  <si>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</si>
  <si>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</si>
  <si>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</si>
  <si>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</si>
  <si>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</si>
  <si>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</si>
  <si>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</si>
  <si>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</si>
  <si>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</si>
  <si>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</si>
  <si>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</si>
  <si>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</si>
  <si>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</si>
  <si>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</si>
  <si>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</si>
  <si>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</si>
  <si>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</si>
  <si>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</si>
  <si>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</si>
  <si>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</si>
  <si>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</si>
  <si>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</si>
  <si>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</si>
  <si>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</si>
  <si>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</si>
  <si>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</si>
  <si>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</si>
  <si>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</si>
  <si>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</si>
  <si>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</si>
  <si>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</si>
  <si>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</si>
  <si>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</si>
  <si>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</si>
  <si>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</si>
  <si>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</si>
  <si>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</si>
  <si>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</si>
  <si>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</si>
  <si>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</si>
  <si>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</si>
  <si>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</si>
  <si>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</si>
  <si>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</si>
  <si>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</si>
  <si>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</si>
  <si>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</si>
  <si>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</si>
  <si>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</si>
  <si>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</si>
  <si>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</si>
  <si>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</si>
  <si>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</si>
  <si>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</si>
  <si>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</si>
  <si>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</si>
  <si>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</si>
  <si>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</si>
  <si>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</si>
  <si>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</si>
  <si>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</si>
  <si>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</si>
  <si>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</si>
  <si>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</si>
  <si>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</si>
  <si>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</si>
  <si>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</si>
  <si>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</si>
  <si>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</si>
  <si>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</si>
  <si>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</si>
  <si>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</si>
  <si>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</si>
  <si>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</si>
  <si>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</si>
  <si>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</si>
  <si>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</si>
  <si>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</si>
  <si>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</si>
  <si>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</si>
  <si>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</si>
  <si>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</si>
  <si>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</si>
  <si>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</si>
  <si>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</si>
  <si>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</si>
  <si>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</si>
  <si>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</si>
  <si>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</si>
  <si>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</si>
  <si>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</si>
  <si>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</si>
  <si>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</si>
  <si>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</si>
  <si>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</si>
  <si>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</si>
  <si>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</si>
  <si>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</si>
  <si>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</si>
  <si>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</si>
  <si>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</si>
  <si>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</si>
  <si>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</si>
  <si>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</si>
  <si>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</si>
  <si>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</si>
  <si>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</si>
  <si>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</si>
  <si>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</si>
  <si>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</si>
  <si>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</si>
  <si>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</si>
  <si>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</si>
  <si>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</si>
  <si>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</si>
  <si>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</si>
  <si>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</si>
  <si>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</si>
  <si>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</si>
  <si>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</si>
  <si>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</si>
  <si>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</si>
  <si>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</si>
  <si>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</si>
  <si>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</si>
  <si>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</si>
  <si>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</si>
  <si>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</si>
  <si>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</si>
  <si>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</si>
  <si>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</si>
  <si>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</si>
  <si>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</si>
  <si>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</si>
  <si>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</si>
  <si>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</si>
  <si>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</si>
  <si>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</si>
  <si>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</si>
  <si>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</si>
  <si>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</si>
  <si>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</si>
  <si>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</si>
  <si>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</si>
  <si>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</si>
  <si>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</si>
  <si>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</si>
  <si>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</si>
  <si>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</si>
  <si>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</si>
  <si>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</si>
  <si>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</si>
  <si>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</si>
  <si>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</si>
  <si>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</si>
  <si>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</si>
  <si>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</si>
  <si>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</si>
  <si>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</si>
  <si>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</si>
  <si>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</si>
  <si>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</si>
  <si>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</si>
  <si>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</si>
  <si>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</si>
  <si>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</si>
  <si>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</si>
  <si>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</si>
  <si>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</si>
  <si>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</si>
  <si>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</si>
  <si>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</si>
  <si>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</si>
  <si>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</si>
  <si>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</si>
  <si>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</si>
  <si>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</si>
  <si>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</si>
  <si>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</si>
  <si>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</si>
  <si>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</si>
  <si>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</si>
  <si>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</si>
  <si>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</si>
  <si>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</si>
  <si>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</si>
  <si>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</si>
  <si>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</si>
  <si>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</si>
  <si>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</si>
  <si>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</si>
  <si>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</si>
  <si>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</si>
  <si>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</si>
  <si>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</si>
  <si>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</si>
  <si>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</si>
  <si>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</si>
  <si>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</si>
  <si>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</si>
  <si>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</si>
  <si>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</si>
  <si>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</si>
  <si>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</si>
  <si>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</si>
  <si>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</si>
  <si>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</si>
  <si>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</si>
  <si>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</si>
  <si>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</si>
  <si>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</si>
  <si>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</si>
  <si>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</si>
  <si>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</si>
  <si>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</si>
  <si>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</si>
  <si>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</si>
  <si>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</si>
  <si>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</si>
  <si>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</si>
  <si>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</si>
  <si>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</si>
  <si>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</si>
  <si>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</si>
  <si>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</si>
  <si>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</si>
  <si>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</si>
  <si>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</si>
  <si>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</si>
  <si>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</si>
  <si>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</si>
  <si>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</si>
  <si>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</si>
  <si>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</si>
  <si>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</si>
  <si>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</si>
  <si>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</si>
  <si>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</si>
  <si>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</si>
  <si>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</si>
  <si>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</si>
  <si>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</si>
  <si>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</si>
  <si>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</si>
  <si>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</si>
  <si>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</si>
  <si>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</si>
  <si>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</si>
  <si>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</si>
  <si>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</si>
  <si>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</si>
  <si>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</si>
  <si>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</si>
  <si>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</si>
  <si>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</si>
  <si>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</si>
  <si>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</si>
  <si>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</si>
  <si>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</si>
  <si>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</si>
  <si>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</si>
  <si>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</si>
  <si>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</si>
  <si>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</si>
  <si>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</si>
  <si>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</si>
  <si>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</si>
  <si>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</si>
  <si>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</si>
  <si>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</si>
  <si>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</si>
  <si>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</si>
  <si>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</si>
  <si>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</si>
  <si>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</si>
  <si>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</si>
  <si>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</si>
  <si>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</si>
  <si>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</si>
  <si>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</si>
  <si>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</si>
  <si>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</si>
  <si>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</si>
  <si>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</si>
  <si>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</si>
  <si>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</si>
  <si>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</si>
  <si>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</si>
  <si>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</si>
  <si>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</si>
  <si>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</si>
  <si>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</si>
  <si>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</si>
  <si>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</si>
  <si>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</si>
  <si>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</si>
  <si>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</si>
  <si>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</si>
  <si>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</si>
  <si>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</si>
  <si>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</si>
  <si>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</si>
  <si>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</si>
  <si>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</si>
  <si>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</si>
  <si>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</si>
  <si>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</si>
  <si>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</si>
  <si>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</si>
  <si>
    <t xml:space="preserve">Scott Golding </t>
  </si>
  <si>
    <t>Diogo Portela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</si>
</sst>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00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247650</xdr:colOff>
      <xdr:row>16</xdr:row>
      <xdr:rowOff>180975</xdr:rowOff>
    </xdr:from>
    <xdr:to>
      <xdr:col>29</xdr:col>
      <xdr:colOff>514350</xdr:colOff>
      <xdr:row>26</xdr:row>
      <xdr:rowOff>28575</xdr:rowOff>
    </xdr:to>
    <xdr:sp macro="" textlink="">
      <xdr:nvSpPr>
        <xdr:cNvPr id="2" name="Rectangle 1"/>
        <xdr:cNvSpPr/>
      </xdr:nvSpPr>
      <xdr:spPr>
        <a:xfrm>
          <a:off x="8515350" y="337185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24</xdr:row>
      <xdr:rowOff>85724</xdr:rowOff>
    </xdr:from>
    <xdr:to>
      <xdr:col>16</xdr:col>
      <xdr:colOff>28575</xdr:colOff>
      <xdr:row>34</xdr:row>
      <xdr:rowOff>38099</xdr:rowOff>
    </xdr:to>
    <xdr:sp macro="" textlink="">
      <xdr:nvSpPr>
        <xdr:cNvPr id="7" name="Rectangle 6"/>
        <xdr:cNvSpPr/>
      </xdr:nvSpPr>
      <xdr:spPr>
        <a:xfrm>
          <a:off x="4210050" y="4800599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96" zoomScale="75" zoomScaleNormal="75" workbookViewId="0">
      <selection activeCell="AG107" sqref="AG10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876" t="s">
        <v>752</v>
      </c>
      <c r="F108" s="877" t="s">
        <v>753</v>
      </c>
      <c r="G108" s="877" t="s">
        <v>754</v>
      </c>
      <c r="H108" s="877" t="s">
        <v>755</v>
      </c>
      <c r="I108" s="877" t="s">
        <v>756</v>
      </c>
      <c r="J108" s="877" t="s">
        <v>757</v>
      </c>
      <c r="K108" s="877" t="s">
        <v>758</v>
      </c>
      <c r="L108" s="877"/>
      <c r="M108" s="877"/>
      <c r="N108" s="877"/>
      <c r="O108" s="877"/>
      <c r="P108" s="877"/>
      <c r="Q108" s="877"/>
      <c r="R108" s="877"/>
      <c r="S108" s="877"/>
      <c r="T108" s="877"/>
      <c r="U108" s="877"/>
      <c r="V108" s="877"/>
      <c r="W108" s="877"/>
      <c r="X108" s="878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886">
        <v>7</v>
      </c>
      <c r="F109" s="887">
        <v>10</v>
      </c>
      <c r="G109" s="880">
        <v>3</v>
      </c>
      <c r="H109" s="880">
        <v>9</v>
      </c>
      <c r="I109" s="881">
        <v>12</v>
      </c>
      <c r="J109" s="881">
        <v>23</v>
      </c>
      <c r="K109" s="880">
        <v>63</v>
      </c>
      <c r="L109" s="880"/>
      <c r="M109" s="880"/>
      <c r="N109" s="880"/>
      <c r="O109" s="880"/>
      <c r="P109" s="880"/>
      <c r="Q109" s="880"/>
      <c r="R109" s="880"/>
      <c r="S109" s="880"/>
      <c r="T109" s="880"/>
      <c r="U109" s="880"/>
      <c r="V109" s="880"/>
      <c r="W109" s="880"/>
      <c r="X109" s="882"/>
      <c r="AA109" s="256">
        <f>IF(E109=D106,0,1)</f>
        <v>0</v>
      </c>
    </row>
    <row r="110" spans="2:28" x14ac:dyDescent="0.25">
      <c r="E110" s="879" t="s">
        <v>583</v>
      </c>
      <c r="F110" s="880" t="s">
        <v>63</v>
      </c>
      <c r="G110" s="880" t="s">
        <v>759</v>
      </c>
      <c r="H110" s="880" t="s">
        <v>760</v>
      </c>
      <c r="I110" s="881" t="s">
        <v>66</v>
      </c>
      <c r="J110" s="881" t="s">
        <v>67</v>
      </c>
      <c r="K110" s="880" t="s">
        <v>68</v>
      </c>
      <c r="L110" s="880" t="s">
        <v>69</v>
      </c>
      <c r="M110" s="880" t="s">
        <v>22</v>
      </c>
      <c r="N110" s="880" t="s">
        <v>761</v>
      </c>
      <c r="O110" s="880" t="s">
        <v>762</v>
      </c>
      <c r="P110" s="880" t="s">
        <v>763</v>
      </c>
      <c r="Q110" s="880" t="s">
        <v>764</v>
      </c>
      <c r="R110" s="880" t="s">
        <v>765</v>
      </c>
      <c r="S110" s="880" t="s">
        <v>766</v>
      </c>
      <c r="T110" s="880" t="s">
        <v>767</v>
      </c>
      <c r="U110" s="880" t="s">
        <v>768</v>
      </c>
      <c r="V110" s="880" t="s">
        <v>769</v>
      </c>
      <c r="W110" s="880" t="s">
        <v>770</v>
      </c>
      <c r="X110" s="882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879">
        <v>1</v>
      </c>
      <c r="F111" s="880" t="s">
        <v>697</v>
      </c>
      <c r="G111" s="880" t="s">
        <v>772</v>
      </c>
      <c r="H111" s="888">
        <v>24.1</v>
      </c>
      <c r="I111" s="880">
        <v>8</v>
      </c>
      <c r="J111" s="880">
        <v>1</v>
      </c>
      <c r="K111" s="880">
        <v>0</v>
      </c>
      <c r="L111" s="880">
        <v>0</v>
      </c>
      <c r="M111" s="880">
        <v>1</v>
      </c>
      <c r="N111" s="880">
        <v>0</v>
      </c>
      <c r="O111" s="880">
        <v>24</v>
      </c>
      <c r="P111" s="880">
        <v>0</v>
      </c>
      <c r="Q111" s="880">
        <v>60</v>
      </c>
      <c r="R111" s="880">
        <v>0</v>
      </c>
      <c r="S111" s="880">
        <v>0</v>
      </c>
      <c r="T111" s="880">
        <v>22</v>
      </c>
      <c r="U111" s="880">
        <v>0</v>
      </c>
      <c r="V111" s="880">
        <v>18</v>
      </c>
      <c r="W111" s="880">
        <v>0</v>
      </c>
      <c r="X111" s="882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879">
        <v>2</v>
      </c>
      <c r="F112" s="880" t="s">
        <v>698</v>
      </c>
      <c r="G112" s="880" t="s">
        <v>772</v>
      </c>
      <c r="H112" s="888">
        <v>23.99</v>
      </c>
      <c r="I112" s="880">
        <v>5</v>
      </c>
      <c r="J112" s="880">
        <v>0</v>
      </c>
      <c r="K112" s="880">
        <v>1</v>
      </c>
      <c r="L112" s="880">
        <v>1</v>
      </c>
      <c r="M112" s="880">
        <v>1</v>
      </c>
      <c r="N112" s="880">
        <v>50</v>
      </c>
      <c r="O112" s="880">
        <v>0</v>
      </c>
      <c r="P112" s="880">
        <v>0</v>
      </c>
      <c r="Q112" s="880">
        <v>40</v>
      </c>
      <c r="R112" s="880">
        <v>0</v>
      </c>
      <c r="S112" s="880">
        <v>0</v>
      </c>
      <c r="T112" s="880">
        <v>0</v>
      </c>
      <c r="U112" s="880">
        <v>0</v>
      </c>
      <c r="V112" s="880">
        <v>16</v>
      </c>
      <c r="W112" s="880">
        <v>0</v>
      </c>
      <c r="X112" s="882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153</v>
      </c>
      <c r="C113" s="256">
        <f t="shared" ca="1" si="39"/>
        <v>153</v>
      </c>
      <c r="E113" s="879">
        <v>3</v>
      </c>
      <c r="F113" s="880" t="s">
        <v>595</v>
      </c>
      <c r="G113" s="880" t="s">
        <v>772</v>
      </c>
      <c r="H113" s="888">
        <v>18.100000000000001</v>
      </c>
      <c r="I113" s="880">
        <v>4</v>
      </c>
      <c r="J113" s="880">
        <v>0</v>
      </c>
      <c r="K113" s="880">
        <v>1</v>
      </c>
      <c r="L113" s="880">
        <v>0</v>
      </c>
      <c r="M113" s="880">
        <v>1</v>
      </c>
      <c r="N113" s="880">
        <v>0</v>
      </c>
      <c r="O113" s="880">
        <v>0</v>
      </c>
      <c r="P113" s="880">
        <v>0</v>
      </c>
      <c r="Q113" s="880">
        <v>4</v>
      </c>
      <c r="R113" s="880">
        <v>0</v>
      </c>
      <c r="S113" s="880">
        <v>0</v>
      </c>
      <c r="T113" s="880">
        <v>0</v>
      </c>
      <c r="U113" s="880">
        <v>0</v>
      </c>
      <c r="V113" s="880">
        <v>27</v>
      </c>
      <c r="W113" s="880">
        <v>0</v>
      </c>
      <c r="X113" s="882">
        <v>0</v>
      </c>
      <c r="Y113" s="256">
        <f t="shared" ca="1" si="37"/>
        <v>153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879">
        <v>4</v>
      </c>
      <c r="F114" s="880" t="s">
        <v>597</v>
      </c>
      <c r="G114" s="880" t="s">
        <v>772</v>
      </c>
      <c r="H114" s="888">
        <v>20.8</v>
      </c>
      <c r="I114" s="880">
        <v>2</v>
      </c>
      <c r="J114" s="880">
        <v>1</v>
      </c>
      <c r="K114" s="880">
        <v>0</v>
      </c>
      <c r="L114" s="880">
        <v>0</v>
      </c>
      <c r="M114" s="880">
        <v>1</v>
      </c>
      <c r="N114" s="880">
        <v>0</v>
      </c>
      <c r="O114" s="880">
        <v>0</v>
      </c>
      <c r="P114" s="880">
        <v>3</v>
      </c>
      <c r="Q114" s="880">
        <v>0</v>
      </c>
      <c r="R114" s="880">
        <v>0</v>
      </c>
      <c r="S114" s="880">
        <v>0</v>
      </c>
      <c r="T114" s="880">
        <v>0</v>
      </c>
      <c r="U114" s="880">
        <v>32</v>
      </c>
      <c r="V114" s="880">
        <v>0</v>
      </c>
      <c r="W114" s="880">
        <v>0</v>
      </c>
      <c r="X114" s="882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879">
        <v>5</v>
      </c>
      <c r="F115" s="880" t="s">
        <v>668</v>
      </c>
      <c r="G115" s="880" t="s">
        <v>773</v>
      </c>
      <c r="H115" s="888">
        <v>23.86</v>
      </c>
      <c r="I115" s="880">
        <v>5</v>
      </c>
      <c r="J115" s="880">
        <v>1</v>
      </c>
      <c r="K115" s="880">
        <v>1</v>
      </c>
      <c r="L115" s="880">
        <v>1</v>
      </c>
      <c r="M115" s="880">
        <v>1</v>
      </c>
      <c r="N115" s="880">
        <v>0</v>
      </c>
      <c r="O115" s="880">
        <v>8</v>
      </c>
      <c r="P115" s="880">
        <v>85</v>
      </c>
      <c r="Q115" s="880">
        <v>2</v>
      </c>
      <c r="R115" s="880">
        <v>0</v>
      </c>
      <c r="S115" s="880">
        <v>0</v>
      </c>
      <c r="T115" s="880">
        <v>25</v>
      </c>
      <c r="U115" s="880">
        <v>18</v>
      </c>
      <c r="V115" s="880">
        <v>20</v>
      </c>
      <c r="W115" s="880">
        <v>0</v>
      </c>
      <c r="X115" s="882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879">
        <v>6</v>
      </c>
      <c r="F116" s="880" t="s">
        <v>636</v>
      </c>
      <c r="G116" s="880" t="s">
        <v>772</v>
      </c>
      <c r="H116" s="888">
        <v>22.63</v>
      </c>
      <c r="I116" s="880">
        <v>2</v>
      </c>
      <c r="J116" s="880">
        <v>1</v>
      </c>
      <c r="K116" s="880">
        <v>0</v>
      </c>
      <c r="L116" s="880">
        <v>0</v>
      </c>
      <c r="M116" s="880">
        <v>1</v>
      </c>
      <c r="N116" s="880">
        <v>0</v>
      </c>
      <c r="O116" s="880">
        <v>0</v>
      </c>
      <c r="P116" s="880">
        <v>0</v>
      </c>
      <c r="Q116" s="880">
        <v>0</v>
      </c>
      <c r="R116" s="880">
        <v>0</v>
      </c>
      <c r="S116" s="880">
        <v>0</v>
      </c>
      <c r="T116" s="880">
        <v>0</v>
      </c>
      <c r="U116" s="880">
        <v>0</v>
      </c>
      <c r="V116" s="880">
        <v>0</v>
      </c>
      <c r="W116" s="880">
        <v>0</v>
      </c>
      <c r="X116" s="882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879">
        <v>7</v>
      </c>
      <c r="F117" s="880" t="s">
        <v>593</v>
      </c>
      <c r="G117" s="880" t="s">
        <v>773</v>
      </c>
      <c r="H117" s="888">
        <v>22.06</v>
      </c>
      <c r="I117" s="880">
        <v>5</v>
      </c>
      <c r="J117" s="880">
        <v>4</v>
      </c>
      <c r="K117" s="880">
        <v>0</v>
      </c>
      <c r="L117" s="880">
        <v>1</v>
      </c>
      <c r="M117" s="880">
        <v>1</v>
      </c>
      <c r="N117" s="880">
        <v>0</v>
      </c>
      <c r="O117" s="880">
        <v>40</v>
      </c>
      <c r="P117" s="880">
        <v>0</v>
      </c>
      <c r="Q117" s="880">
        <v>12</v>
      </c>
      <c r="R117" s="880">
        <v>0</v>
      </c>
      <c r="S117" s="880">
        <v>10</v>
      </c>
      <c r="T117" s="880">
        <v>23</v>
      </c>
      <c r="U117" s="880">
        <v>0</v>
      </c>
      <c r="V117" s="880">
        <v>19</v>
      </c>
      <c r="W117" s="880">
        <v>0</v>
      </c>
      <c r="X117" s="882">
        <v>31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879">
        <v>8</v>
      </c>
      <c r="F118" s="880" t="s">
        <v>818</v>
      </c>
      <c r="G118" s="880" t="s">
        <v>772</v>
      </c>
      <c r="H118" s="888">
        <v>20.02</v>
      </c>
      <c r="I118" s="880">
        <v>2</v>
      </c>
      <c r="J118" s="880">
        <v>1</v>
      </c>
      <c r="K118" s="880">
        <v>1</v>
      </c>
      <c r="L118" s="880">
        <v>0</v>
      </c>
      <c r="M118" s="880">
        <v>1</v>
      </c>
      <c r="N118" s="880">
        <v>0</v>
      </c>
      <c r="O118" s="880">
        <v>0</v>
      </c>
      <c r="P118" s="880">
        <v>0</v>
      </c>
      <c r="Q118" s="880">
        <v>0</v>
      </c>
      <c r="R118" s="880">
        <v>0</v>
      </c>
      <c r="S118" s="880">
        <v>0</v>
      </c>
      <c r="T118" s="880">
        <v>0</v>
      </c>
      <c r="U118" s="880">
        <v>0</v>
      </c>
      <c r="V118" s="880">
        <v>0</v>
      </c>
      <c r="W118" s="880">
        <v>0</v>
      </c>
      <c r="X118" s="882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879">
        <v>9</v>
      </c>
      <c r="F119" s="880" t="s">
        <v>1</v>
      </c>
      <c r="G119" s="880"/>
      <c r="H119" s="888"/>
      <c r="I119" s="880">
        <v>0</v>
      </c>
      <c r="J119" s="880">
        <v>0</v>
      </c>
      <c r="K119" s="880">
        <v>0</v>
      </c>
      <c r="L119" s="880">
        <v>0</v>
      </c>
      <c r="M119" s="880">
        <v>0</v>
      </c>
      <c r="N119" s="880">
        <v>0</v>
      </c>
      <c r="O119" s="880">
        <v>0</v>
      </c>
      <c r="P119" s="880">
        <v>0</v>
      </c>
      <c r="Q119" s="880">
        <v>0</v>
      </c>
      <c r="R119" s="880">
        <v>0</v>
      </c>
      <c r="S119" s="880">
        <v>0</v>
      </c>
      <c r="T119" s="880">
        <v>0</v>
      </c>
      <c r="U119" s="880">
        <v>0</v>
      </c>
      <c r="V119" s="880">
        <v>0</v>
      </c>
      <c r="W119" s="880">
        <v>0</v>
      </c>
      <c r="X119" s="882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883">
        <v>10</v>
      </c>
      <c r="F120" s="884" t="s">
        <v>1</v>
      </c>
      <c r="G120" s="884"/>
      <c r="H120" s="889"/>
      <c r="I120" s="884">
        <v>0</v>
      </c>
      <c r="J120" s="884">
        <v>0</v>
      </c>
      <c r="K120" s="884">
        <v>0</v>
      </c>
      <c r="L120" s="884">
        <v>0</v>
      </c>
      <c r="M120" s="884">
        <v>0</v>
      </c>
      <c r="N120" s="884">
        <v>0</v>
      </c>
      <c r="O120" s="884">
        <v>0</v>
      </c>
      <c r="P120" s="884">
        <v>0</v>
      </c>
      <c r="Q120" s="884">
        <v>0</v>
      </c>
      <c r="R120" s="884">
        <v>0</v>
      </c>
      <c r="S120" s="884">
        <v>0</v>
      </c>
      <c r="T120" s="884">
        <v>0</v>
      </c>
      <c r="U120" s="884">
        <v>0</v>
      </c>
      <c r="V120" s="884">
        <v>0</v>
      </c>
      <c r="W120" s="884">
        <v>0</v>
      </c>
      <c r="X120" s="885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62" t="s">
        <v>752</v>
      </c>
      <c r="F159" s="863" t="s">
        <v>753</v>
      </c>
      <c r="G159" s="863" t="s">
        <v>754</v>
      </c>
      <c r="H159" s="863" t="s">
        <v>755</v>
      </c>
      <c r="I159" s="863" t="s">
        <v>756</v>
      </c>
      <c r="J159" s="863" t="s">
        <v>757</v>
      </c>
      <c r="K159" s="863" t="s">
        <v>758</v>
      </c>
      <c r="L159" s="863"/>
      <c r="M159" s="863"/>
      <c r="N159" s="863"/>
      <c r="O159" s="863"/>
      <c r="P159" s="863"/>
      <c r="Q159" s="863"/>
      <c r="R159" s="863"/>
      <c r="S159" s="863"/>
      <c r="T159" s="863"/>
      <c r="U159" s="863"/>
      <c r="V159" s="863"/>
      <c r="W159" s="863"/>
      <c r="X159" s="8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72">
        <v>10</v>
      </c>
      <c r="F160" s="873">
        <v>7</v>
      </c>
      <c r="G160" s="866">
        <v>9</v>
      </c>
      <c r="H160" s="866">
        <v>3</v>
      </c>
      <c r="I160" s="867">
        <v>23</v>
      </c>
      <c r="J160" s="867">
        <v>12</v>
      </c>
      <c r="K160" s="866">
        <v>88</v>
      </c>
      <c r="L160" s="866"/>
      <c r="M160" s="866"/>
      <c r="N160" s="866"/>
      <c r="O160" s="866"/>
      <c r="P160" s="866"/>
      <c r="Q160" s="866"/>
      <c r="R160" s="866"/>
      <c r="S160" s="866"/>
      <c r="T160" s="866"/>
      <c r="U160" s="866"/>
      <c r="V160" s="866"/>
      <c r="W160" s="866"/>
      <c r="X160" s="868"/>
      <c r="AA160" s="256">
        <f>IF(E160=D157,0,1)</f>
        <v>0</v>
      </c>
    </row>
    <row r="161" spans="2:28" x14ac:dyDescent="0.25">
      <c r="E161" s="865" t="s">
        <v>583</v>
      </c>
      <c r="F161" s="866" t="s">
        <v>63</v>
      </c>
      <c r="G161" s="866" t="s">
        <v>759</v>
      </c>
      <c r="H161" s="866" t="s">
        <v>760</v>
      </c>
      <c r="I161" s="867" t="s">
        <v>66</v>
      </c>
      <c r="J161" s="867" t="s">
        <v>67</v>
      </c>
      <c r="K161" s="866" t="s">
        <v>68</v>
      </c>
      <c r="L161" s="866" t="s">
        <v>69</v>
      </c>
      <c r="M161" s="866" t="s">
        <v>22</v>
      </c>
      <c r="N161" s="866" t="s">
        <v>761</v>
      </c>
      <c r="O161" s="866" t="s">
        <v>762</v>
      </c>
      <c r="P161" s="866" t="s">
        <v>763</v>
      </c>
      <c r="Q161" s="866" t="s">
        <v>764</v>
      </c>
      <c r="R161" s="866" t="s">
        <v>765</v>
      </c>
      <c r="S161" s="866" t="s">
        <v>766</v>
      </c>
      <c r="T161" s="866" t="s">
        <v>767</v>
      </c>
      <c r="U161" s="866" t="s">
        <v>768</v>
      </c>
      <c r="V161" s="866" t="s">
        <v>769</v>
      </c>
      <c r="W161" s="866" t="s">
        <v>770</v>
      </c>
      <c r="X161" s="868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865">
        <v>1</v>
      </c>
      <c r="F162" s="866" t="s">
        <v>777</v>
      </c>
      <c r="G162" s="866" t="s">
        <v>773</v>
      </c>
      <c r="H162" s="874">
        <v>26.8</v>
      </c>
      <c r="I162" s="866">
        <v>3</v>
      </c>
      <c r="J162" s="866">
        <v>4</v>
      </c>
      <c r="K162" s="866">
        <v>0</v>
      </c>
      <c r="L162" s="866">
        <v>2</v>
      </c>
      <c r="M162" s="866">
        <v>1</v>
      </c>
      <c r="N162" s="866">
        <v>20</v>
      </c>
      <c r="O162" s="866">
        <v>0</v>
      </c>
      <c r="P162" s="866">
        <v>40</v>
      </c>
      <c r="Q162" s="866">
        <v>0</v>
      </c>
      <c r="R162" s="866">
        <v>8</v>
      </c>
      <c r="S162" s="866">
        <v>25</v>
      </c>
      <c r="T162" s="866">
        <v>0</v>
      </c>
      <c r="U162" s="866">
        <v>17</v>
      </c>
      <c r="V162" s="866">
        <v>0</v>
      </c>
      <c r="W162" s="866">
        <v>18</v>
      </c>
      <c r="X162" s="868">
        <v>20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865">
        <v>2</v>
      </c>
      <c r="F163" s="866" t="s">
        <v>715</v>
      </c>
      <c r="G163" s="866" t="s">
        <v>773</v>
      </c>
      <c r="H163" s="874">
        <v>25.44</v>
      </c>
      <c r="I163" s="866">
        <v>9</v>
      </c>
      <c r="J163" s="866">
        <v>1</v>
      </c>
      <c r="K163" s="866">
        <v>0</v>
      </c>
      <c r="L163" s="866">
        <v>2</v>
      </c>
      <c r="M163" s="866">
        <v>1</v>
      </c>
      <c r="N163" s="866">
        <v>16</v>
      </c>
      <c r="O163" s="866">
        <v>74</v>
      </c>
      <c r="P163" s="866">
        <v>74</v>
      </c>
      <c r="Q163" s="866">
        <v>0</v>
      </c>
      <c r="R163" s="866">
        <v>20</v>
      </c>
      <c r="S163" s="866">
        <v>0</v>
      </c>
      <c r="T163" s="866">
        <v>24</v>
      </c>
      <c r="U163" s="866">
        <v>17</v>
      </c>
      <c r="V163" s="866">
        <v>0</v>
      </c>
      <c r="W163" s="866">
        <v>19</v>
      </c>
      <c r="X163" s="868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65">
        <v>3</v>
      </c>
      <c r="F164" s="866" t="s">
        <v>779</v>
      </c>
      <c r="G164" s="866" t="s">
        <v>773</v>
      </c>
      <c r="H164" s="874">
        <v>18.28</v>
      </c>
      <c r="I164" s="866">
        <v>4</v>
      </c>
      <c r="J164" s="866">
        <v>0</v>
      </c>
      <c r="K164" s="866">
        <v>0</v>
      </c>
      <c r="L164" s="866">
        <v>1</v>
      </c>
      <c r="M164" s="866">
        <v>1</v>
      </c>
      <c r="N164" s="866">
        <v>0</v>
      </c>
      <c r="O164" s="866">
        <v>4</v>
      </c>
      <c r="P164" s="866">
        <v>30</v>
      </c>
      <c r="Q164" s="866">
        <v>0</v>
      </c>
      <c r="R164" s="866">
        <v>58</v>
      </c>
      <c r="S164" s="866">
        <v>0</v>
      </c>
      <c r="T164" s="866">
        <v>32</v>
      </c>
      <c r="U164" s="866">
        <v>27</v>
      </c>
      <c r="V164" s="866">
        <v>0</v>
      </c>
      <c r="W164" s="866">
        <v>24</v>
      </c>
      <c r="X164" s="868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865">
        <v>4</v>
      </c>
      <c r="F165" s="866" t="s">
        <v>617</v>
      </c>
      <c r="G165" s="866" t="s">
        <v>773</v>
      </c>
      <c r="H165" s="874">
        <v>24.05</v>
      </c>
      <c r="I165" s="866">
        <v>6</v>
      </c>
      <c r="J165" s="866">
        <v>4</v>
      </c>
      <c r="K165" s="866">
        <v>0</v>
      </c>
      <c r="L165" s="866">
        <v>1</v>
      </c>
      <c r="M165" s="866">
        <v>1</v>
      </c>
      <c r="N165" s="866">
        <v>0</v>
      </c>
      <c r="O165" s="866">
        <v>42</v>
      </c>
      <c r="P165" s="866">
        <v>0</v>
      </c>
      <c r="Q165" s="866">
        <v>20</v>
      </c>
      <c r="R165" s="866">
        <v>92</v>
      </c>
      <c r="S165" s="866">
        <v>0</v>
      </c>
      <c r="T165" s="866">
        <v>15</v>
      </c>
      <c r="U165" s="866">
        <v>0</v>
      </c>
      <c r="V165" s="866">
        <v>21</v>
      </c>
      <c r="W165" s="866">
        <v>17</v>
      </c>
      <c r="X165" s="868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65">
        <v>5</v>
      </c>
      <c r="F166" s="866" t="s">
        <v>821</v>
      </c>
      <c r="G166" s="866" t="s">
        <v>772</v>
      </c>
      <c r="H166" s="874">
        <v>23.05</v>
      </c>
      <c r="I166" s="866">
        <v>5</v>
      </c>
      <c r="J166" s="866">
        <v>2</v>
      </c>
      <c r="K166" s="866">
        <v>0</v>
      </c>
      <c r="L166" s="866">
        <v>0</v>
      </c>
      <c r="M166" s="866">
        <v>1</v>
      </c>
      <c r="N166" s="866">
        <v>0</v>
      </c>
      <c r="O166" s="866">
        <v>0</v>
      </c>
      <c r="P166" s="866">
        <v>0</v>
      </c>
      <c r="Q166" s="866">
        <v>0</v>
      </c>
      <c r="R166" s="866">
        <v>0</v>
      </c>
      <c r="S166" s="866">
        <v>0</v>
      </c>
      <c r="T166" s="866">
        <v>0</v>
      </c>
      <c r="U166" s="866">
        <v>0</v>
      </c>
      <c r="V166" s="866">
        <v>0</v>
      </c>
      <c r="W166" s="866">
        <v>0</v>
      </c>
      <c r="X166" s="868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865">
        <v>6</v>
      </c>
      <c r="F167" s="866" t="s">
        <v>642</v>
      </c>
      <c r="G167" s="866" t="s">
        <v>773</v>
      </c>
      <c r="H167" s="874">
        <v>26.37</v>
      </c>
      <c r="I167" s="866">
        <v>6</v>
      </c>
      <c r="J167" s="866">
        <v>3</v>
      </c>
      <c r="K167" s="866">
        <v>1</v>
      </c>
      <c r="L167" s="866">
        <v>2</v>
      </c>
      <c r="M167" s="866">
        <v>1</v>
      </c>
      <c r="N167" s="866">
        <v>33</v>
      </c>
      <c r="O167" s="866">
        <v>85</v>
      </c>
      <c r="P167" s="866">
        <v>24</v>
      </c>
      <c r="Q167" s="866">
        <v>60</v>
      </c>
      <c r="R167" s="866">
        <v>0</v>
      </c>
      <c r="S167" s="866">
        <v>0</v>
      </c>
      <c r="T167" s="866">
        <v>27</v>
      </c>
      <c r="U167" s="866">
        <v>13</v>
      </c>
      <c r="V167" s="866">
        <v>17</v>
      </c>
      <c r="W167" s="866">
        <v>0</v>
      </c>
      <c r="X167" s="868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865">
        <v>7</v>
      </c>
      <c r="F168" s="866" t="s">
        <v>615</v>
      </c>
      <c r="G168" s="866" t="s">
        <v>772</v>
      </c>
      <c r="H168" s="874">
        <v>21.73</v>
      </c>
      <c r="I168" s="866">
        <v>6</v>
      </c>
      <c r="J168" s="866">
        <v>2</v>
      </c>
      <c r="K168" s="866">
        <v>1</v>
      </c>
      <c r="L168" s="866">
        <v>0</v>
      </c>
      <c r="M168" s="866">
        <v>1</v>
      </c>
      <c r="N168" s="866">
        <v>0</v>
      </c>
      <c r="O168" s="866">
        <v>0</v>
      </c>
      <c r="P168" s="866">
        <v>20</v>
      </c>
      <c r="Q168" s="866">
        <v>0</v>
      </c>
      <c r="R168" s="866">
        <v>20</v>
      </c>
      <c r="S168" s="866">
        <v>0</v>
      </c>
      <c r="T168" s="866">
        <v>0</v>
      </c>
      <c r="U168" s="866">
        <v>20</v>
      </c>
      <c r="V168" s="866">
        <v>0</v>
      </c>
      <c r="W168" s="866">
        <v>22</v>
      </c>
      <c r="X168" s="868">
        <v>0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865">
        <v>8</v>
      </c>
      <c r="F169" s="866" t="s">
        <v>637</v>
      </c>
      <c r="G169" s="866" t="s">
        <v>773</v>
      </c>
      <c r="H169" s="874">
        <v>22.43</v>
      </c>
      <c r="I169" s="866">
        <v>4</v>
      </c>
      <c r="J169" s="866">
        <v>2</v>
      </c>
      <c r="K169" s="866">
        <v>1</v>
      </c>
      <c r="L169" s="866">
        <v>1</v>
      </c>
      <c r="M169" s="866">
        <v>1</v>
      </c>
      <c r="N169" s="866">
        <v>0</v>
      </c>
      <c r="O169" s="866">
        <v>20</v>
      </c>
      <c r="P169" s="866">
        <v>20</v>
      </c>
      <c r="Q169" s="866">
        <v>2</v>
      </c>
      <c r="R169" s="866">
        <v>0</v>
      </c>
      <c r="S169" s="866">
        <v>0</v>
      </c>
      <c r="T169" s="866">
        <v>27</v>
      </c>
      <c r="U169" s="866">
        <v>21</v>
      </c>
      <c r="V169" s="866">
        <v>19</v>
      </c>
      <c r="W169" s="866">
        <v>0</v>
      </c>
      <c r="X169" s="868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865">
        <v>9</v>
      </c>
      <c r="F170" s="866" t="s">
        <v>1</v>
      </c>
      <c r="G170" s="866"/>
      <c r="H170" s="874"/>
      <c r="I170" s="866">
        <v>0</v>
      </c>
      <c r="J170" s="866">
        <v>0</v>
      </c>
      <c r="K170" s="866">
        <v>0</v>
      </c>
      <c r="L170" s="866">
        <v>0</v>
      </c>
      <c r="M170" s="866">
        <v>0</v>
      </c>
      <c r="N170" s="866">
        <v>0</v>
      </c>
      <c r="O170" s="866">
        <v>0</v>
      </c>
      <c r="P170" s="866">
        <v>0</v>
      </c>
      <c r="Q170" s="866">
        <v>0</v>
      </c>
      <c r="R170" s="866">
        <v>0</v>
      </c>
      <c r="S170" s="866">
        <v>0</v>
      </c>
      <c r="T170" s="866">
        <v>0</v>
      </c>
      <c r="U170" s="866">
        <v>0</v>
      </c>
      <c r="V170" s="866">
        <v>0</v>
      </c>
      <c r="W170" s="866">
        <v>0</v>
      </c>
      <c r="X170" s="8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69">
        <v>10</v>
      </c>
      <c r="F171" s="870" t="s">
        <v>1</v>
      </c>
      <c r="G171" s="870"/>
      <c r="H171" s="875"/>
      <c r="I171" s="870">
        <v>0</v>
      </c>
      <c r="J171" s="870">
        <v>0</v>
      </c>
      <c r="K171" s="870">
        <v>0</v>
      </c>
      <c r="L171" s="870">
        <v>0</v>
      </c>
      <c r="M171" s="870">
        <v>0</v>
      </c>
      <c r="N171" s="870">
        <v>0</v>
      </c>
      <c r="O171" s="870">
        <v>0</v>
      </c>
      <c r="P171" s="870">
        <v>0</v>
      </c>
      <c r="Q171" s="870">
        <v>0</v>
      </c>
      <c r="R171" s="870">
        <v>0</v>
      </c>
      <c r="S171" s="870">
        <v>0</v>
      </c>
      <c r="T171" s="870">
        <v>0</v>
      </c>
      <c r="U171" s="870">
        <v>0</v>
      </c>
      <c r="V171" s="870">
        <v>0</v>
      </c>
      <c r="W171" s="870">
        <v>0</v>
      </c>
      <c r="X171" s="8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752</v>
      </c>
      <c r="F6" s="646" t="s">
        <v>753</v>
      </c>
      <c r="G6" s="646" t="s">
        <v>754</v>
      </c>
      <c r="H6" s="646" t="s">
        <v>755</v>
      </c>
      <c r="I6" s="646" t="s">
        <v>756</v>
      </c>
      <c r="J6" s="646" t="s">
        <v>757</v>
      </c>
      <c r="K6" s="646" t="s">
        <v>758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583</v>
      </c>
      <c r="F8" s="649" t="s">
        <v>63</v>
      </c>
      <c r="G8" s="649" t="s">
        <v>759</v>
      </c>
      <c r="H8" s="649" t="s">
        <v>760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761</v>
      </c>
      <c r="O8" s="649" t="s">
        <v>762</v>
      </c>
      <c r="P8" s="649" t="s">
        <v>763</v>
      </c>
      <c r="Q8" s="649" t="s">
        <v>764</v>
      </c>
      <c r="R8" s="649" t="s">
        <v>765</v>
      </c>
      <c r="S8" s="649" t="s">
        <v>766</v>
      </c>
      <c r="T8" s="649" t="s">
        <v>767</v>
      </c>
      <c r="U8" s="649" t="s">
        <v>768</v>
      </c>
      <c r="V8" s="649" t="s">
        <v>769</v>
      </c>
      <c r="W8" s="649" t="s">
        <v>770</v>
      </c>
      <c r="X8" s="651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781</v>
      </c>
      <c r="G9" s="649" t="s">
        <v>773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687</v>
      </c>
      <c r="G10" s="649" t="s">
        <v>773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612</v>
      </c>
      <c r="G11" s="649" t="s">
        <v>772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784</v>
      </c>
      <c r="G12" s="649" t="s">
        <v>773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662</v>
      </c>
      <c r="G13" s="649" t="s">
        <v>772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783</v>
      </c>
      <c r="G14" s="649" t="s">
        <v>772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610</v>
      </c>
      <c r="G15" s="649" t="s">
        <v>773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780</v>
      </c>
      <c r="G16" s="649" t="s">
        <v>773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752</v>
      </c>
      <c r="F23" s="660" t="s">
        <v>753</v>
      </c>
      <c r="G23" s="660" t="s">
        <v>754</v>
      </c>
      <c r="H23" s="660" t="s">
        <v>755</v>
      </c>
      <c r="I23" s="660" t="s">
        <v>756</v>
      </c>
      <c r="J23" s="660" t="s">
        <v>757</v>
      </c>
      <c r="K23" s="660" t="s">
        <v>758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583</v>
      </c>
      <c r="F25" s="663" t="s">
        <v>63</v>
      </c>
      <c r="G25" s="663" t="s">
        <v>759</v>
      </c>
      <c r="H25" s="663" t="s">
        <v>760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761</v>
      </c>
      <c r="O25" s="663" t="s">
        <v>762</v>
      </c>
      <c r="P25" s="663" t="s">
        <v>763</v>
      </c>
      <c r="Q25" s="663" t="s">
        <v>764</v>
      </c>
      <c r="R25" s="663" t="s">
        <v>765</v>
      </c>
      <c r="S25" s="663" t="s">
        <v>766</v>
      </c>
      <c r="T25" s="663" t="s">
        <v>767</v>
      </c>
      <c r="U25" s="663" t="s">
        <v>768</v>
      </c>
      <c r="V25" s="663" t="s">
        <v>769</v>
      </c>
      <c r="W25" s="663" t="s">
        <v>770</v>
      </c>
      <c r="X25" s="66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624</v>
      </c>
      <c r="G26" s="663" t="s">
        <v>773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685</v>
      </c>
      <c r="G27" s="663" t="s">
        <v>773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792</v>
      </c>
      <c r="G28" s="663" t="s">
        <v>772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794</v>
      </c>
      <c r="G29" s="663" t="s">
        <v>772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613</v>
      </c>
      <c r="G30" s="663" t="s">
        <v>773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791</v>
      </c>
      <c r="G31" s="663" t="s">
        <v>772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710</v>
      </c>
      <c r="G32" s="663" t="s">
        <v>772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623</v>
      </c>
      <c r="G33" s="663" t="s">
        <v>772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713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752</v>
      </c>
      <c r="F57" s="688" t="s">
        <v>753</v>
      </c>
      <c r="G57" s="688" t="s">
        <v>754</v>
      </c>
      <c r="H57" s="688" t="s">
        <v>755</v>
      </c>
      <c r="I57" s="688" t="s">
        <v>756</v>
      </c>
      <c r="J57" s="688" t="s">
        <v>757</v>
      </c>
      <c r="K57" s="688" t="s">
        <v>758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583</v>
      </c>
      <c r="F59" s="691" t="s">
        <v>63</v>
      </c>
      <c r="G59" s="691" t="s">
        <v>759</v>
      </c>
      <c r="H59" s="691" t="s">
        <v>760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761</v>
      </c>
      <c r="O59" s="691" t="s">
        <v>762</v>
      </c>
      <c r="P59" s="691" t="s">
        <v>763</v>
      </c>
      <c r="Q59" s="691" t="s">
        <v>764</v>
      </c>
      <c r="R59" s="691" t="s">
        <v>765</v>
      </c>
      <c r="S59" s="691" t="s">
        <v>766</v>
      </c>
      <c r="T59" s="691" t="s">
        <v>767</v>
      </c>
      <c r="U59" s="691" t="s">
        <v>768</v>
      </c>
      <c r="V59" s="691" t="s">
        <v>769</v>
      </c>
      <c r="W59" s="691" t="s">
        <v>770</v>
      </c>
      <c r="X59" s="693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594</v>
      </c>
      <c r="G60" s="691" t="s">
        <v>772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690">
        <v>2</v>
      </c>
      <c r="F61" s="691" t="s">
        <v>804</v>
      </c>
      <c r="G61" s="691" t="s">
        <v>772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733</v>
      </c>
      <c r="G62" s="691" t="s">
        <v>773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802</v>
      </c>
      <c r="G63" s="691" t="s">
        <v>772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811</v>
      </c>
      <c r="G64" s="691" t="s">
        <v>773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800</v>
      </c>
      <c r="G65" s="691" t="s">
        <v>773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801</v>
      </c>
      <c r="G66" s="691" t="s">
        <v>772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670</v>
      </c>
      <c r="G67" s="691" t="s">
        <v>772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752</v>
      </c>
      <c r="F74" s="674" t="s">
        <v>753</v>
      </c>
      <c r="G74" s="674" t="s">
        <v>754</v>
      </c>
      <c r="H74" s="674" t="s">
        <v>755</v>
      </c>
      <c r="I74" s="674" t="s">
        <v>756</v>
      </c>
      <c r="J74" s="674" t="s">
        <v>757</v>
      </c>
      <c r="K74" s="674" t="s">
        <v>758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583</v>
      </c>
      <c r="F76" s="677" t="s">
        <v>63</v>
      </c>
      <c r="G76" s="677" t="s">
        <v>759</v>
      </c>
      <c r="H76" s="677" t="s">
        <v>760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761</v>
      </c>
      <c r="O76" s="677" t="s">
        <v>762</v>
      </c>
      <c r="P76" s="677" t="s">
        <v>763</v>
      </c>
      <c r="Q76" s="677" t="s">
        <v>764</v>
      </c>
      <c r="R76" s="677" t="s">
        <v>765</v>
      </c>
      <c r="S76" s="677" t="s">
        <v>766</v>
      </c>
      <c r="T76" s="677" t="s">
        <v>767</v>
      </c>
      <c r="U76" s="677" t="s">
        <v>768</v>
      </c>
      <c r="V76" s="677" t="s">
        <v>769</v>
      </c>
      <c r="W76" s="677" t="s">
        <v>770</v>
      </c>
      <c r="X76" s="679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674</v>
      </c>
      <c r="G77" s="677" t="s">
        <v>773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805</v>
      </c>
      <c r="G78" s="677" t="s">
        <v>773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727</v>
      </c>
      <c r="G79" s="677" t="s">
        <v>772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714</v>
      </c>
      <c r="G80" s="677" t="s">
        <v>772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677</v>
      </c>
      <c r="G81" s="677" t="s">
        <v>772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806</v>
      </c>
      <c r="G82" s="677" t="s">
        <v>772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700</v>
      </c>
      <c r="G83" s="677" t="s">
        <v>772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704</v>
      </c>
      <c r="G84" s="677" t="s">
        <v>772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752</v>
      </c>
      <c r="F142" s="702" t="s">
        <v>753</v>
      </c>
      <c r="G142" s="702" t="s">
        <v>754</v>
      </c>
      <c r="H142" s="702" t="s">
        <v>755</v>
      </c>
      <c r="I142" s="702" t="s">
        <v>756</v>
      </c>
      <c r="J142" s="702" t="s">
        <v>757</v>
      </c>
      <c r="K142" s="702" t="s">
        <v>758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583</v>
      </c>
      <c r="F144" s="705" t="s">
        <v>63</v>
      </c>
      <c r="G144" s="705" t="s">
        <v>759</v>
      </c>
      <c r="H144" s="705" t="s">
        <v>760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761</v>
      </c>
      <c r="O144" s="705" t="s">
        <v>762</v>
      </c>
      <c r="P144" s="705" t="s">
        <v>763</v>
      </c>
      <c r="Q144" s="705" t="s">
        <v>764</v>
      </c>
      <c r="R144" s="705" t="s">
        <v>765</v>
      </c>
      <c r="S144" s="705" t="s">
        <v>766</v>
      </c>
      <c r="T144" s="705" t="s">
        <v>767</v>
      </c>
      <c r="U144" s="705" t="s">
        <v>768</v>
      </c>
      <c r="V144" s="705" t="s">
        <v>769</v>
      </c>
      <c r="W144" s="705" t="s">
        <v>770</v>
      </c>
      <c r="X144" s="707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789</v>
      </c>
      <c r="G145" s="705" t="s">
        <v>772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606</v>
      </c>
      <c r="G146" s="705" t="s">
        <v>772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584</v>
      </c>
      <c r="G147" s="705" t="s">
        <v>773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603</v>
      </c>
      <c r="G148" s="705" t="s">
        <v>773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602</v>
      </c>
      <c r="G149" s="705" t="s">
        <v>772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607</v>
      </c>
      <c r="G150" s="705" t="s">
        <v>773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788</v>
      </c>
      <c r="G151" s="705" t="s">
        <v>773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634</v>
      </c>
      <c r="G152" s="705" t="s">
        <v>773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752</v>
      </c>
      <c r="F159" s="632" t="s">
        <v>753</v>
      </c>
      <c r="G159" s="632" t="s">
        <v>754</v>
      </c>
      <c r="H159" s="632" t="s">
        <v>755</v>
      </c>
      <c r="I159" s="632" t="s">
        <v>756</v>
      </c>
      <c r="J159" s="632" t="s">
        <v>757</v>
      </c>
      <c r="K159" s="632" t="s">
        <v>758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583</v>
      </c>
      <c r="F161" s="635" t="s">
        <v>63</v>
      </c>
      <c r="G161" s="635" t="s">
        <v>759</v>
      </c>
      <c r="H161" s="635" t="s">
        <v>760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761</v>
      </c>
      <c r="O161" s="635" t="s">
        <v>762</v>
      </c>
      <c r="P161" s="635" t="s">
        <v>763</v>
      </c>
      <c r="Q161" s="635" t="s">
        <v>764</v>
      </c>
      <c r="R161" s="635" t="s">
        <v>765</v>
      </c>
      <c r="S161" s="635" t="s">
        <v>766</v>
      </c>
      <c r="T161" s="635" t="s">
        <v>767</v>
      </c>
      <c r="U161" s="635" t="s">
        <v>768</v>
      </c>
      <c r="V161" s="635" t="s">
        <v>769</v>
      </c>
      <c r="W161" s="635" t="s">
        <v>770</v>
      </c>
      <c r="X161" s="637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630</v>
      </c>
      <c r="G162" s="635" t="s">
        <v>772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778</v>
      </c>
      <c r="G163" s="635" t="s">
        <v>772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617</v>
      </c>
      <c r="G164" s="635" t="s">
        <v>773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615</v>
      </c>
      <c r="G165" s="635" t="s">
        <v>773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777</v>
      </c>
      <c r="G166" s="635" t="s">
        <v>773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637</v>
      </c>
      <c r="G167" s="635" t="s">
        <v>773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715</v>
      </c>
      <c r="G168" s="635" t="s">
        <v>773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642</v>
      </c>
      <c r="G169" s="635" t="s">
        <v>773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15" t="s">
        <v>752</v>
      </c>
      <c r="F6" s="716" t="s">
        <v>753</v>
      </c>
      <c r="G6" s="716" t="s">
        <v>754</v>
      </c>
      <c r="H6" s="716" t="s">
        <v>755</v>
      </c>
      <c r="I6" s="716" t="s">
        <v>756</v>
      </c>
      <c r="J6" s="716" t="s">
        <v>757</v>
      </c>
      <c r="K6" s="716" t="s">
        <v>758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25">
        <v>1</v>
      </c>
      <c r="F7" s="726">
        <v>2</v>
      </c>
      <c r="G7" s="719">
        <v>7</v>
      </c>
      <c r="H7" s="719">
        <v>5</v>
      </c>
      <c r="I7" s="720">
        <v>21</v>
      </c>
      <c r="J7" s="720">
        <v>16</v>
      </c>
      <c r="K7" s="719">
        <v>76</v>
      </c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21"/>
      <c r="AA7" s="256">
        <f>IF(E7=D4,0,1)</f>
        <v>0</v>
      </c>
    </row>
    <row r="8" spans="2:28" x14ac:dyDescent="0.25">
      <c r="E8" s="718" t="s">
        <v>583</v>
      </c>
      <c r="F8" s="719" t="s">
        <v>63</v>
      </c>
      <c r="G8" s="719" t="s">
        <v>759</v>
      </c>
      <c r="H8" s="719" t="s">
        <v>760</v>
      </c>
      <c r="I8" s="720" t="s">
        <v>66</v>
      </c>
      <c r="J8" s="720" t="s">
        <v>67</v>
      </c>
      <c r="K8" s="719" t="s">
        <v>68</v>
      </c>
      <c r="L8" s="719" t="s">
        <v>69</v>
      </c>
      <c r="M8" s="719" t="s">
        <v>22</v>
      </c>
      <c r="N8" s="719" t="s">
        <v>761</v>
      </c>
      <c r="O8" s="719" t="s">
        <v>762</v>
      </c>
      <c r="P8" s="719" t="s">
        <v>763</v>
      </c>
      <c r="Q8" s="719" t="s">
        <v>764</v>
      </c>
      <c r="R8" s="719" t="s">
        <v>765</v>
      </c>
      <c r="S8" s="719" t="s">
        <v>766</v>
      </c>
      <c r="T8" s="719" t="s">
        <v>767</v>
      </c>
      <c r="U8" s="719" t="s">
        <v>768</v>
      </c>
      <c r="V8" s="719" t="s">
        <v>769</v>
      </c>
      <c r="W8" s="719" t="s">
        <v>770</v>
      </c>
      <c r="X8" s="721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18">
        <v>1</v>
      </c>
      <c r="F9" s="719" t="s">
        <v>662</v>
      </c>
      <c r="G9" s="719" t="s">
        <v>772</v>
      </c>
      <c r="H9" s="727">
        <v>18.09</v>
      </c>
      <c r="I9" s="719">
        <v>6</v>
      </c>
      <c r="J9" s="719">
        <v>1</v>
      </c>
      <c r="K9" s="719">
        <v>0</v>
      </c>
      <c r="L9" s="719">
        <v>0</v>
      </c>
      <c r="M9" s="719">
        <v>1</v>
      </c>
      <c r="N9" s="719">
        <v>0</v>
      </c>
      <c r="O9" s="719">
        <v>20</v>
      </c>
      <c r="P9" s="719">
        <v>2</v>
      </c>
      <c r="Q9" s="719">
        <v>0</v>
      </c>
      <c r="R9" s="719">
        <v>0</v>
      </c>
      <c r="S9" s="719">
        <v>0</v>
      </c>
      <c r="T9" s="719">
        <v>25</v>
      </c>
      <c r="U9" s="719">
        <v>43</v>
      </c>
      <c r="V9" s="719">
        <v>0</v>
      </c>
      <c r="W9" s="719">
        <v>0</v>
      </c>
      <c r="X9" s="721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18">
        <v>2</v>
      </c>
      <c r="F10" s="719" t="s">
        <v>610</v>
      </c>
      <c r="G10" s="719" t="s">
        <v>772</v>
      </c>
      <c r="H10" s="727">
        <v>21.38</v>
      </c>
      <c r="I10" s="719">
        <v>5</v>
      </c>
      <c r="J10" s="719">
        <v>2</v>
      </c>
      <c r="K10" s="719">
        <v>0</v>
      </c>
      <c r="L10" s="719">
        <v>0</v>
      </c>
      <c r="M10" s="719">
        <v>1</v>
      </c>
      <c r="N10" s="719">
        <v>0</v>
      </c>
      <c r="O10" s="719">
        <v>0</v>
      </c>
      <c r="P10" s="719">
        <v>40</v>
      </c>
      <c r="Q10" s="719">
        <v>0</v>
      </c>
      <c r="R10" s="719">
        <v>56</v>
      </c>
      <c r="S10" s="719">
        <v>0</v>
      </c>
      <c r="T10" s="719">
        <v>0</v>
      </c>
      <c r="U10" s="719">
        <v>19</v>
      </c>
      <c r="V10" s="719">
        <v>0</v>
      </c>
      <c r="W10" s="719">
        <v>24</v>
      </c>
      <c r="X10" s="72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18">
        <v>3</v>
      </c>
      <c r="F11" s="719" t="s">
        <v>781</v>
      </c>
      <c r="G11" s="719" t="s">
        <v>773</v>
      </c>
      <c r="H11" s="727">
        <v>23.48</v>
      </c>
      <c r="I11" s="719">
        <v>4</v>
      </c>
      <c r="J11" s="719">
        <v>1</v>
      </c>
      <c r="K11" s="719">
        <v>1</v>
      </c>
      <c r="L11" s="719">
        <v>1</v>
      </c>
      <c r="M11" s="719">
        <v>1</v>
      </c>
      <c r="N11" s="719">
        <v>0</v>
      </c>
      <c r="O11" s="719">
        <v>36</v>
      </c>
      <c r="P11" s="719">
        <v>20</v>
      </c>
      <c r="Q11" s="719">
        <v>10</v>
      </c>
      <c r="R11" s="719">
        <v>0</v>
      </c>
      <c r="S11" s="719">
        <v>0</v>
      </c>
      <c r="T11" s="719">
        <v>22</v>
      </c>
      <c r="U11" s="719">
        <v>20</v>
      </c>
      <c r="V11" s="719">
        <v>22</v>
      </c>
      <c r="W11" s="719">
        <v>0</v>
      </c>
      <c r="X11" s="72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18">
        <v>4</v>
      </c>
      <c r="F12" s="719" t="s">
        <v>784</v>
      </c>
      <c r="G12" s="719" t="s">
        <v>773</v>
      </c>
      <c r="H12" s="727">
        <v>21.78</v>
      </c>
      <c r="I12" s="719">
        <v>3</v>
      </c>
      <c r="J12" s="719">
        <v>1</v>
      </c>
      <c r="K12" s="719">
        <v>1</v>
      </c>
      <c r="L12" s="719">
        <v>1</v>
      </c>
      <c r="M12" s="719">
        <v>1</v>
      </c>
      <c r="N12" s="719">
        <v>0</v>
      </c>
      <c r="O12" s="719">
        <v>20</v>
      </c>
      <c r="P12" s="719">
        <v>40</v>
      </c>
      <c r="Q12" s="719">
        <v>2</v>
      </c>
      <c r="R12" s="719">
        <v>0</v>
      </c>
      <c r="S12" s="719">
        <v>0</v>
      </c>
      <c r="T12" s="719">
        <v>23</v>
      </c>
      <c r="U12" s="719">
        <v>17</v>
      </c>
      <c r="V12" s="719">
        <v>29</v>
      </c>
      <c r="W12" s="719">
        <v>0</v>
      </c>
      <c r="X12" s="721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18">
        <v>5</v>
      </c>
      <c r="F13" s="719" t="s">
        <v>663</v>
      </c>
      <c r="G13" s="719" t="s">
        <v>772</v>
      </c>
      <c r="H13" s="727">
        <v>21.88</v>
      </c>
      <c r="I13" s="719">
        <v>5</v>
      </c>
      <c r="J13" s="719">
        <v>2</v>
      </c>
      <c r="K13" s="719">
        <v>0</v>
      </c>
      <c r="L13" s="719">
        <v>1</v>
      </c>
      <c r="M13" s="719">
        <v>1</v>
      </c>
      <c r="N13" s="719">
        <v>36</v>
      </c>
      <c r="O13" s="719">
        <v>0</v>
      </c>
      <c r="P13" s="719">
        <v>0</v>
      </c>
      <c r="Q13" s="719">
        <v>0</v>
      </c>
      <c r="R13" s="719">
        <v>0</v>
      </c>
      <c r="S13" s="719">
        <v>0</v>
      </c>
      <c r="T13" s="719">
        <v>0</v>
      </c>
      <c r="U13" s="719">
        <v>0</v>
      </c>
      <c r="V13" s="719">
        <v>0</v>
      </c>
      <c r="W13" s="719">
        <v>0</v>
      </c>
      <c r="X13" s="72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18">
        <v>6</v>
      </c>
      <c r="F14" s="719" t="s">
        <v>612</v>
      </c>
      <c r="G14" s="719" t="s">
        <v>773</v>
      </c>
      <c r="H14" s="727">
        <v>22.21</v>
      </c>
      <c r="I14" s="719">
        <v>7</v>
      </c>
      <c r="J14" s="719">
        <v>3</v>
      </c>
      <c r="K14" s="719">
        <v>0</v>
      </c>
      <c r="L14" s="719">
        <v>2</v>
      </c>
      <c r="M14" s="719">
        <v>1</v>
      </c>
      <c r="N14" s="719">
        <v>10</v>
      </c>
      <c r="O14" s="719">
        <v>0</v>
      </c>
      <c r="P14" s="719">
        <v>0</v>
      </c>
      <c r="Q14" s="719">
        <v>58</v>
      </c>
      <c r="R14" s="719">
        <v>20</v>
      </c>
      <c r="S14" s="719">
        <v>40</v>
      </c>
      <c r="T14" s="719">
        <v>0</v>
      </c>
      <c r="U14" s="719">
        <v>0</v>
      </c>
      <c r="V14" s="719">
        <v>17</v>
      </c>
      <c r="W14" s="719">
        <v>22</v>
      </c>
      <c r="X14" s="721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18">
        <v>7</v>
      </c>
      <c r="F15" s="719" t="s">
        <v>687</v>
      </c>
      <c r="G15" s="719" t="s">
        <v>772</v>
      </c>
      <c r="H15" s="727">
        <v>28.4</v>
      </c>
      <c r="I15" s="719">
        <v>6</v>
      </c>
      <c r="J15" s="719">
        <v>2</v>
      </c>
      <c r="K15" s="719">
        <v>0</v>
      </c>
      <c r="L15" s="719">
        <v>1</v>
      </c>
      <c r="M15" s="719">
        <v>1</v>
      </c>
      <c r="N15" s="719">
        <v>16</v>
      </c>
      <c r="O15" s="719">
        <v>130</v>
      </c>
      <c r="P15" s="719">
        <v>0</v>
      </c>
      <c r="Q15" s="719">
        <v>130</v>
      </c>
      <c r="R15" s="719">
        <v>0</v>
      </c>
      <c r="S15" s="719">
        <v>0</v>
      </c>
      <c r="T15" s="719">
        <v>12</v>
      </c>
      <c r="U15" s="719">
        <v>0</v>
      </c>
      <c r="V15" s="719">
        <v>15</v>
      </c>
      <c r="W15" s="719">
        <v>0</v>
      </c>
      <c r="X15" s="72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18">
        <v>8</v>
      </c>
      <c r="F16" s="719" t="s">
        <v>780</v>
      </c>
      <c r="G16" s="719" t="s">
        <v>773</v>
      </c>
      <c r="H16" s="727">
        <v>24.12</v>
      </c>
      <c r="I16" s="719">
        <v>6</v>
      </c>
      <c r="J16" s="719">
        <v>2</v>
      </c>
      <c r="K16" s="719">
        <v>0</v>
      </c>
      <c r="L16" s="719">
        <v>1</v>
      </c>
      <c r="M16" s="719">
        <v>1</v>
      </c>
      <c r="N16" s="719">
        <v>0</v>
      </c>
      <c r="O16" s="719">
        <v>20</v>
      </c>
      <c r="P16" s="719">
        <v>0</v>
      </c>
      <c r="Q16" s="719">
        <v>72</v>
      </c>
      <c r="R16" s="719">
        <v>48</v>
      </c>
      <c r="S16" s="719">
        <v>0</v>
      </c>
      <c r="T16" s="719">
        <v>17</v>
      </c>
      <c r="U16" s="719">
        <v>0</v>
      </c>
      <c r="V16" s="719">
        <v>15</v>
      </c>
      <c r="W16" s="719">
        <v>21</v>
      </c>
      <c r="X16" s="721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18">
        <v>9</v>
      </c>
      <c r="F17" s="719" t="s">
        <v>1</v>
      </c>
      <c r="G17" s="719"/>
      <c r="H17" s="727"/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R17" s="719">
        <v>0</v>
      </c>
      <c r="S17" s="719">
        <v>0</v>
      </c>
      <c r="T17" s="719">
        <v>0</v>
      </c>
      <c r="U17" s="719">
        <v>0</v>
      </c>
      <c r="V17" s="719">
        <v>0</v>
      </c>
      <c r="W17" s="719">
        <v>0</v>
      </c>
      <c r="X17" s="72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22">
        <v>10</v>
      </c>
      <c r="F18" s="723" t="s">
        <v>1</v>
      </c>
      <c r="G18" s="723"/>
      <c r="H18" s="728"/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0</v>
      </c>
      <c r="T18" s="723">
        <v>0</v>
      </c>
      <c r="U18" s="723">
        <v>0</v>
      </c>
      <c r="V18" s="723">
        <v>0</v>
      </c>
      <c r="W18" s="723">
        <v>0</v>
      </c>
      <c r="X18" s="72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785" t="s">
        <v>752</v>
      </c>
      <c r="F23" s="786" t="s">
        <v>753</v>
      </c>
      <c r="G23" s="786" t="s">
        <v>754</v>
      </c>
      <c r="H23" s="786" t="s">
        <v>755</v>
      </c>
      <c r="I23" s="786" t="s">
        <v>756</v>
      </c>
      <c r="J23" s="786" t="s">
        <v>757</v>
      </c>
      <c r="K23" s="786" t="s">
        <v>758</v>
      </c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95">
        <v>2</v>
      </c>
      <c r="F24" s="796">
        <v>1</v>
      </c>
      <c r="G24" s="789">
        <v>5</v>
      </c>
      <c r="H24" s="789">
        <v>7</v>
      </c>
      <c r="I24" s="790">
        <v>16</v>
      </c>
      <c r="J24" s="790">
        <v>21</v>
      </c>
      <c r="K24" s="789">
        <v>65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91"/>
      <c r="AA24" s="256">
        <f>IF(E24=D21,0,1)</f>
        <v>0</v>
      </c>
    </row>
    <row r="25" spans="2:28" x14ac:dyDescent="0.25">
      <c r="E25" s="788" t="s">
        <v>583</v>
      </c>
      <c r="F25" s="789" t="s">
        <v>63</v>
      </c>
      <c r="G25" s="789" t="s">
        <v>759</v>
      </c>
      <c r="H25" s="789" t="s">
        <v>760</v>
      </c>
      <c r="I25" s="790" t="s">
        <v>66</v>
      </c>
      <c r="J25" s="790" t="s">
        <v>67</v>
      </c>
      <c r="K25" s="789" t="s">
        <v>68</v>
      </c>
      <c r="L25" s="789" t="s">
        <v>69</v>
      </c>
      <c r="M25" s="789" t="s">
        <v>22</v>
      </c>
      <c r="N25" s="789" t="s">
        <v>761</v>
      </c>
      <c r="O25" s="789" t="s">
        <v>762</v>
      </c>
      <c r="P25" s="789" t="s">
        <v>763</v>
      </c>
      <c r="Q25" s="789" t="s">
        <v>764</v>
      </c>
      <c r="R25" s="789" t="s">
        <v>765</v>
      </c>
      <c r="S25" s="789" t="s">
        <v>766</v>
      </c>
      <c r="T25" s="789" t="s">
        <v>767</v>
      </c>
      <c r="U25" s="789" t="s">
        <v>768</v>
      </c>
      <c r="V25" s="789" t="s">
        <v>769</v>
      </c>
      <c r="W25" s="789" t="s">
        <v>770</v>
      </c>
      <c r="X25" s="791" t="s">
        <v>771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788">
        <v>1</v>
      </c>
      <c r="F26" s="789" t="s">
        <v>623</v>
      </c>
      <c r="G26" s="789" t="s">
        <v>773</v>
      </c>
      <c r="H26" s="797">
        <v>18.75</v>
      </c>
      <c r="I26" s="789">
        <v>6</v>
      </c>
      <c r="J26" s="789">
        <v>1</v>
      </c>
      <c r="K26" s="789">
        <v>0</v>
      </c>
      <c r="L26" s="789">
        <v>1</v>
      </c>
      <c r="M26" s="789">
        <v>1</v>
      </c>
      <c r="N26" s="789">
        <v>0</v>
      </c>
      <c r="O26" s="789">
        <v>0</v>
      </c>
      <c r="P26" s="789">
        <v>0</v>
      </c>
      <c r="Q26" s="789">
        <v>70</v>
      </c>
      <c r="R26" s="789">
        <v>8</v>
      </c>
      <c r="S26" s="789">
        <v>24</v>
      </c>
      <c r="T26" s="789">
        <v>0</v>
      </c>
      <c r="U26" s="789">
        <v>0</v>
      </c>
      <c r="V26" s="789">
        <v>17</v>
      </c>
      <c r="W26" s="789">
        <v>26</v>
      </c>
      <c r="X26" s="791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788">
        <v>2</v>
      </c>
      <c r="F27" s="789" t="s">
        <v>624</v>
      </c>
      <c r="G27" s="789" t="s">
        <v>773</v>
      </c>
      <c r="H27" s="797">
        <v>20.52</v>
      </c>
      <c r="I27" s="789">
        <v>2</v>
      </c>
      <c r="J27" s="789">
        <v>4</v>
      </c>
      <c r="K27" s="789">
        <v>0</v>
      </c>
      <c r="L27" s="789">
        <v>1</v>
      </c>
      <c r="M27" s="789">
        <v>1</v>
      </c>
      <c r="N27" s="789">
        <v>0</v>
      </c>
      <c r="O27" s="789">
        <v>5</v>
      </c>
      <c r="P27" s="789">
        <v>0</v>
      </c>
      <c r="Q27" s="789">
        <v>20</v>
      </c>
      <c r="R27" s="789">
        <v>0</v>
      </c>
      <c r="S27" s="789">
        <v>40</v>
      </c>
      <c r="T27" s="789">
        <v>29</v>
      </c>
      <c r="U27" s="789">
        <v>0</v>
      </c>
      <c r="V27" s="789">
        <v>23</v>
      </c>
      <c r="W27" s="789">
        <v>0</v>
      </c>
      <c r="X27" s="791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788">
        <v>3</v>
      </c>
      <c r="F28" s="789" t="s">
        <v>794</v>
      </c>
      <c r="G28" s="789" t="s">
        <v>772</v>
      </c>
      <c r="H28" s="797">
        <v>20.54</v>
      </c>
      <c r="I28" s="789">
        <v>4</v>
      </c>
      <c r="J28" s="789">
        <v>1</v>
      </c>
      <c r="K28" s="789">
        <v>0</v>
      </c>
      <c r="L28" s="789">
        <v>1</v>
      </c>
      <c r="M28" s="789">
        <v>1</v>
      </c>
      <c r="N28" s="789">
        <v>68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0</v>
      </c>
      <c r="U28" s="789">
        <v>0</v>
      </c>
      <c r="V28" s="789">
        <v>0</v>
      </c>
      <c r="W28" s="789">
        <v>0</v>
      </c>
      <c r="X28" s="7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788">
        <v>4</v>
      </c>
      <c r="F29" s="789" t="s">
        <v>793</v>
      </c>
      <c r="G29" s="789" t="s">
        <v>772</v>
      </c>
      <c r="H29" s="797">
        <v>18.3</v>
      </c>
      <c r="I29" s="789">
        <v>6</v>
      </c>
      <c r="J29" s="789">
        <v>0</v>
      </c>
      <c r="K29" s="789">
        <v>0</v>
      </c>
      <c r="L29" s="789">
        <v>0</v>
      </c>
      <c r="M29" s="789">
        <v>1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789">
        <v>0</v>
      </c>
      <c r="T29" s="789">
        <v>0</v>
      </c>
      <c r="U29" s="789">
        <v>0</v>
      </c>
      <c r="V29" s="789">
        <v>0</v>
      </c>
      <c r="W29" s="789">
        <v>0</v>
      </c>
      <c r="X29" s="79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88">
        <v>5</v>
      </c>
      <c r="F30" s="789" t="s">
        <v>791</v>
      </c>
      <c r="G30" s="789" t="s">
        <v>773</v>
      </c>
      <c r="H30" s="797">
        <v>25.47</v>
      </c>
      <c r="I30" s="789">
        <v>2</v>
      </c>
      <c r="J30" s="789">
        <v>3</v>
      </c>
      <c r="K30" s="789">
        <v>1</v>
      </c>
      <c r="L30" s="789">
        <v>1</v>
      </c>
      <c r="M30" s="789">
        <v>1</v>
      </c>
      <c r="N30" s="789">
        <v>0</v>
      </c>
      <c r="O30" s="789">
        <v>20</v>
      </c>
      <c r="P30" s="789">
        <v>66</v>
      </c>
      <c r="Q30" s="789">
        <v>40</v>
      </c>
      <c r="R30" s="789">
        <v>0</v>
      </c>
      <c r="S30" s="789">
        <v>0</v>
      </c>
      <c r="T30" s="789">
        <v>17</v>
      </c>
      <c r="U30" s="789">
        <v>21</v>
      </c>
      <c r="V30" s="789">
        <v>21</v>
      </c>
      <c r="W30" s="789">
        <v>0</v>
      </c>
      <c r="X30" s="79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788">
        <v>6</v>
      </c>
      <c r="F31" s="789" t="s">
        <v>711</v>
      </c>
      <c r="G31" s="789" t="s">
        <v>772</v>
      </c>
      <c r="H31" s="797">
        <v>17.260000000000002</v>
      </c>
      <c r="I31" s="789">
        <v>2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10</v>
      </c>
      <c r="P31" s="789">
        <v>2</v>
      </c>
      <c r="Q31" s="789">
        <v>0</v>
      </c>
      <c r="R31" s="789">
        <v>0</v>
      </c>
      <c r="S31" s="789">
        <v>0</v>
      </c>
      <c r="T31" s="789">
        <v>25</v>
      </c>
      <c r="U31" s="789">
        <v>33</v>
      </c>
      <c r="V31" s="789">
        <v>0</v>
      </c>
      <c r="W31" s="789">
        <v>0</v>
      </c>
      <c r="X31" s="791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788">
        <v>7</v>
      </c>
      <c r="F32" s="789" t="s">
        <v>613</v>
      </c>
      <c r="G32" s="789" t="s">
        <v>773</v>
      </c>
      <c r="H32" s="797">
        <v>28.59</v>
      </c>
      <c r="I32" s="789">
        <v>4</v>
      </c>
      <c r="J32" s="789">
        <v>4</v>
      </c>
      <c r="K32" s="789">
        <v>0</v>
      </c>
      <c r="L32" s="789">
        <v>1</v>
      </c>
      <c r="M32" s="789">
        <v>1</v>
      </c>
      <c r="N32" s="789">
        <v>0</v>
      </c>
      <c r="O32" s="789">
        <v>0</v>
      </c>
      <c r="P32" s="789">
        <v>37</v>
      </c>
      <c r="Q32" s="789">
        <v>0</v>
      </c>
      <c r="R32" s="789">
        <v>40</v>
      </c>
      <c r="S32" s="789">
        <v>97</v>
      </c>
      <c r="T32" s="789">
        <v>0</v>
      </c>
      <c r="U32" s="789">
        <v>17</v>
      </c>
      <c r="V32" s="789">
        <v>0</v>
      </c>
      <c r="W32" s="789">
        <v>19</v>
      </c>
      <c r="X32" s="791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788">
        <v>8</v>
      </c>
      <c r="F33" s="789" t="s">
        <v>685</v>
      </c>
      <c r="G33" s="789" t="s">
        <v>772</v>
      </c>
      <c r="H33" s="797">
        <v>22.68</v>
      </c>
      <c r="I33" s="789">
        <v>8</v>
      </c>
      <c r="J33" s="789">
        <v>1</v>
      </c>
      <c r="K33" s="789">
        <v>0</v>
      </c>
      <c r="L33" s="789">
        <v>0</v>
      </c>
      <c r="M33" s="789">
        <v>1</v>
      </c>
      <c r="N33" s="789">
        <v>0</v>
      </c>
      <c r="O33" s="789">
        <v>0</v>
      </c>
      <c r="P33" s="789">
        <v>32</v>
      </c>
      <c r="Q33" s="789">
        <v>0</v>
      </c>
      <c r="R33" s="789">
        <v>0</v>
      </c>
      <c r="S33" s="789">
        <v>0</v>
      </c>
      <c r="T33" s="789">
        <v>0</v>
      </c>
      <c r="U33" s="789">
        <v>28</v>
      </c>
      <c r="V33" s="789">
        <v>0</v>
      </c>
      <c r="W33" s="789">
        <v>0</v>
      </c>
      <c r="X33" s="791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788">
        <v>9</v>
      </c>
      <c r="F34" s="789" t="s">
        <v>732</v>
      </c>
      <c r="G34" s="789"/>
      <c r="H34" s="797"/>
      <c r="I34" s="789">
        <v>0</v>
      </c>
      <c r="J34" s="789">
        <v>0</v>
      </c>
      <c r="K34" s="789">
        <v>0</v>
      </c>
      <c r="L34" s="789">
        <v>0</v>
      </c>
      <c r="M34" s="789">
        <v>1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91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792">
        <v>10</v>
      </c>
      <c r="F35" s="793" t="s">
        <v>1</v>
      </c>
      <c r="G35" s="793"/>
      <c r="H35" s="798"/>
      <c r="I35" s="793">
        <v>0</v>
      </c>
      <c r="J35" s="793">
        <v>0</v>
      </c>
      <c r="K35" s="793">
        <v>0</v>
      </c>
      <c r="L35" s="793">
        <v>0</v>
      </c>
      <c r="M35" s="793">
        <v>0</v>
      </c>
      <c r="N35" s="793">
        <v>0</v>
      </c>
      <c r="O35" s="793">
        <v>0</v>
      </c>
      <c r="P35" s="793">
        <v>0</v>
      </c>
      <c r="Q35" s="793">
        <v>0</v>
      </c>
      <c r="R35" s="793">
        <v>0</v>
      </c>
      <c r="S35" s="793">
        <v>0</v>
      </c>
      <c r="T35" s="793">
        <v>0</v>
      </c>
      <c r="U35" s="793">
        <v>0</v>
      </c>
      <c r="V35" s="793">
        <v>0</v>
      </c>
      <c r="W35" s="793">
        <v>0</v>
      </c>
      <c r="X35" s="7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71" t="s">
        <v>752</v>
      </c>
      <c r="F40" s="772" t="s">
        <v>753</v>
      </c>
      <c r="G40" s="772" t="s">
        <v>754</v>
      </c>
      <c r="H40" s="772" t="s">
        <v>755</v>
      </c>
      <c r="I40" s="772" t="s">
        <v>756</v>
      </c>
      <c r="J40" s="772" t="s">
        <v>757</v>
      </c>
      <c r="K40" s="772" t="s">
        <v>758</v>
      </c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81">
        <v>3</v>
      </c>
      <c r="F41" s="782">
        <v>7</v>
      </c>
      <c r="G41" s="775">
        <v>4</v>
      </c>
      <c r="H41" s="775">
        <v>8</v>
      </c>
      <c r="I41" s="776">
        <v>14</v>
      </c>
      <c r="J41" s="776">
        <v>23</v>
      </c>
      <c r="K41" s="775">
        <v>58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7"/>
      <c r="AA41" s="256">
        <f>IF(E41=D38,0,1)</f>
        <v>0</v>
      </c>
    </row>
    <row r="42" spans="2:28" x14ac:dyDescent="0.25">
      <c r="E42" s="774" t="s">
        <v>583</v>
      </c>
      <c r="F42" s="775" t="s">
        <v>63</v>
      </c>
      <c r="G42" s="775" t="s">
        <v>759</v>
      </c>
      <c r="H42" s="775" t="s">
        <v>760</v>
      </c>
      <c r="I42" s="776" t="s">
        <v>66</v>
      </c>
      <c r="J42" s="776" t="s">
        <v>67</v>
      </c>
      <c r="K42" s="775" t="s">
        <v>68</v>
      </c>
      <c r="L42" s="775" t="s">
        <v>69</v>
      </c>
      <c r="M42" s="775" t="s">
        <v>22</v>
      </c>
      <c r="N42" s="775" t="s">
        <v>761</v>
      </c>
      <c r="O42" s="775" t="s">
        <v>762</v>
      </c>
      <c r="P42" s="775" t="s">
        <v>763</v>
      </c>
      <c r="Q42" s="775" t="s">
        <v>764</v>
      </c>
      <c r="R42" s="775" t="s">
        <v>765</v>
      </c>
      <c r="S42" s="775" t="s">
        <v>766</v>
      </c>
      <c r="T42" s="775" t="s">
        <v>767</v>
      </c>
      <c r="U42" s="775" t="s">
        <v>768</v>
      </c>
      <c r="V42" s="775" t="s">
        <v>769</v>
      </c>
      <c r="W42" s="775" t="s">
        <v>770</v>
      </c>
      <c r="X42" s="777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74">
        <v>1</v>
      </c>
      <c r="F43" s="775" t="s">
        <v>635</v>
      </c>
      <c r="G43" s="775" t="s">
        <v>772</v>
      </c>
      <c r="H43" s="783">
        <v>22.3</v>
      </c>
      <c r="I43" s="775">
        <v>5</v>
      </c>
      <c r="J43" s="775">
        <v>0</v>
      </c>
      <c r="K43" s="775">
        <v>0</v>
      </c>
      <c r="L43" s="775">
        <v>0</v>
      </c>
      <c r="M43" s="775">
        <v>1</v>
      </c>
      <c r="N43" s="775">
        <v>0</v>
      </c>
      <c r="O43" s="775">
        <v>0</v>
      </c>
      <c r="P43" s="775">
        <v>0</v>
      </c>
      <c r="Q43" s="775">
        <v>0</v>
      </c>
      <c r="R43" s="775">
        <v>0</v>
      </c>
      <c r="S43" s="775">
        <v>0</v>
      </c>
      <c r="T43" s="775">
        <v>0</v>
      </c>
      <c r="U43" s="775">
        <v>0</v>
      </c>
      <c r="V43" s="775">
        <v>0</v>
      </c>
      <c r="W43" s="775">
        <v>0</v>
      </c>
      <c r="X43" s="777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74">
        <v>2</v>
      </c>
      <c r="F44" s="775" t="s">
        <v>586</v>
      </c>
      <c r="G44" s="775" t="s">
        <v>772</v>
      </c>
      <c r="H44" s="783">
        <v>24.68</v>
      </c>
      <c r="I44" s="775">
        <v>6</v>
      </c>
      <c r="J44" s="775">
        <v>3</v>
      </c>
      <c r="K44" s="775">
        <v>0</v>
      </c>
      <c r="L44" s="775">
        <v>1</v>
      </c>
      <c r="M44" s="775">
        <v>1</v>
      </c>
      <c r="N44" s="775">
        <v>40</v>
      </c>
      <c r="O44" s="775">
        <v>116</v>
      </c>
      <c r="P44" s="775">
        <v>0</v>
      </c>
      <c r="Q44" s="775">
        <v>52</v>
      </c>
      <c r="R44" s="775">
        <v>0</v>
      </c>
      <c r="S44" s="775">
        <v>0</v>
      </c>
      <c r="T44" s="775">
        <v>15</v>
      </c>
      <c r="U44" s="775">
        <v>0</v>
      </c>
      <c r="V44" s="775">
        <v>21</v>
      </c>
      <c r="W44" s="775">
        <v>0</v>
      </c>
      <c r="X44" s="777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74">
        <v>3</v>
      </c>
      <c r="F45" s="775" t="s">
        <v>797</v>
      </c>
      <c r="G45" s="775" t="s">
        <v>773</v>
      </c>
      <c r="H45" s="783">
        <v>22.64</v>
      </c>
      <c r="I45" s="775">
        <v>4</v>
      </c>
      <c r="J45" s="775">
        <v>2</v>
      </c>
      <c r="K45" s="775">
        <v>0</v>
      </c>
      <c r="L45" s="775">
        <v>1</v>
      </c>
      <c r="M45" s="775">
        <v>1</v>
      </c>
      <c r="N45" s="775">
        <v>0</v>
      </c>
      <c r="O45" s="775">
        <v>78</v>
      </c>
      <c r="P45" s="775">
        <v>0</v>
      </c>
      <c r="Q45" s="775">
        <v>20</v>
      </c>
      <c r="R45" s="775">
        <v>66</v>
      </c>
      <c r="S45" s="775">
        <v>0</v>
      </c>
      <c r="T45" s="775">
        <v>20</v>
      </c>
      <c r="U45" s="775">
        <v>0</v>
      </c>
      <c r="V45" s="775">
        <v>26</v>
      </c>
      <c r="W45" s="775">
        <v>21</v>
      </c>
      <c r="X45" s="777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74">
        <v>4</v>
      </c>
      <c r="F46" s="775" t="s">
        <v>585</v>
      </c>
      <c r="G46" s="775" t="s">
        <v>772</v>
      </c>
      <c r="H46" s="783">
        <v>21.48</v>
      </c>
      <c r="I46" s="775">
        <v>3</v>
      </c>
      <c r="J46" s="775">
        <v>0</v>
      </c>
      <c r="K46" s="775">
        <v>0</v>
      </c>
      <c r="L46" s="775">
        <v>0</v>
      </c>
      <c r="M46" s="775">
        <v>1</v>
      </c>
      <c r="N46" s="775">
        <v>0</v>
      </c>
      <c r="O46" s="775">
        <v>0</v>
      </c>
      <c r="P46" s="775">
        <v>0</v>
      </c>
      <c r="Q46" s="775">
        <v>0</v>
      </c>
      <c r="R46" s="775">
        <v>0</v>
      </c>
      <c r="S46" s="775">
        <v>0</v>
      </c>
      <c r="T46" s="775">
        <v>0</v>
      </c>
      <c r="U46" s="775">
        <v>0</v>
      </c>
      <c r="V46" s="775">
        <v>0</v>
      </c>
      <c r="W46" s="775">
        <v>0</v>
      </c>
      <c r="X46" s="777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74">
        <v>5</v>
      </c>
      <c r="F47" s="775" t="s">
        <v>815</v>
      </c>
      <c r="G47" s="775" t="s">
        <v>772</v>
      </c>
      <c r="H47" s="783">
        <v>18.61</v>
      </c>
      <c r="I47" s="775">
        <v>2</v>
      </c>
      <c r="J47" s="775">
        <v>0</v>
      </c>
      <c r="K47" s="775">
        <v>1</v>
      </c>
      <c r="L47" s="775">
        <v>0</v>
      </c>
      <c r="M47" s="775">
        <v>1</v>
      </c>
      <c r="N47" s="775">
        <v>0</v>
      </c>
      <c r="O47" s="775">
        <v>50</v>
      </c>
      <c r="P47" s="775">
        <v>0</v>
      </c>
      <c r="Q47" s="775">
        <v>0</v>
      </c>
      <c r="R47" s="775">
        <v>72</v>
      </c>
      <c r="S47" s="775">
        <v>0</v>
      </c>
      <c r="T47" s="775">
        <v>30</v>
      </c>
      <c r="U47" s="775">
        <v>0</v>
      </c>
      <c r="V47" s="775">
        <v>0</v>
      </c>
      <c r="W47" s="775">
        <v>18</v>
      </c>
      <c r="X47" s="777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74">
        <v>6</v>
      </c>
      <c r="F48" s="775" t="s">
        <v>587</v>
      </c>
      <c r="G48" s="775" t="s">
        <v>772</v>
      </c>
      <c r="H48" s="783">
        <v>23.45</v>
      </c>
      <c r="I48" s="775">
        <v>3</v>
      </c>
      <c r="J48" s="775">
        <v>1</v>
      </c>
      <c r="K48" s="775">
        <v>0</v>
      </c>
      <c r="L48" s="775">
        <v>1</v>
      </c>
      <c r="M48" s="775">
        <v>1</v>
      </c>
      <c r="N48" s="775">
        <v>40</v>
      </c>
      <c r="O48" s="775">
        <v>0</v>
      </c>
      <c r="P48" s="775">
        <v>0</v>
      </c>
      <c r="Q48" s="775">
        <v>0</v>
      </c>
      <c r="R48" s="775">
        <v>0</v>
      </c>
      <c r="S48" s="775">
        <v>0</v>
      </c>
      <c r="T48" s="775">
        <v>0</v>
      </c>
      <c r="U48" s="775">
        <v>0</v>
      </c>
      <c r="V48" s="775">
        <v>0</v>
      </c>
      <c r="W48" s="775">
        <v>0</v>
      </c>
      <c r="X48" s="77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74">
        <v>7</v>
      </c>
      <c r="F49" s="775" t="s">
        <v>795</v>
      </c>
      <c r="G49" s="775" t="s">
        <v>773</v>
      </c>
      <c r="H49" s="783">
        <v>24.57</v>
      </c>
      <c r="I49" s="775">
        <v>4</v>
      </c>
      <c r="J49" s="775">
        <v>4</v>
      </c>
      <c r="K49" s="775">
        <v>0</v>
      </c>
      <c r="L49" s="775">
        <v>1</v>
      </c>
      <c r="M49" s="775">
        <v>1</v>
      </c>
      <c r="N49" s="775">
        <v>0</v>
      </c>
      <c r="O49" s="775">
        <v>0</v>
      </c>
      <c r="P49" s="775">
        <v>0</v>
      </c>
      <c r="Q49" s="775">
        <v>75</v>
      </c>
      <c r="R49" s="775">
        <v>8</v>
      </c>
      <c r="S49" s="775">
        <v>81</v>
      </c>
      <c r="T49" s="775">
        <v>0</v>
      </c>
      <c r="U49" s="775">
        <v>0</v>
      </c>
      <c r="V49" s="775">
        <v>24</v>
      </c>
      <c r="W49" s="775">
        <v>22</v>
      </c>
      <c r="X49" s="777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74">
        <v>8</v>
      </c>
      <c r="F50" s="775" t="s">
        <v>822</v>
      </c>
      <c r="G50" s="775" t="s">
        <v>772</v>
      </c>
      <c r="H50" s="783">
        <v>21.03</v>
      </c>
      <c r="I50" s="775">
        <v>4</v>
      </c>
      <c r="J50" s="775">
        <v>2</v>
      </c>
      <c r="K50" s="775">
        <v>0</v>
      </c>
      <c r="L50" s="775">
        <v>0</v>
      </c>
      <c r="M50" s="775">
        <v>1</v>
      </c>
      <c r="N50" s="775">
        <v>0</v>
      </c>
      <c r="O50" s="775">
        <v>0</v>
      </c>
      <c r="P50" s="775">
        <v>0</v>
      </c>
      <c r="Q50" s="775">
        <v>60</v>
      </c>
      <c r="R50" s="775">
        <v>35</v>
      </c>
      <c r="S50" s="775">
        <v>0</v>
      </c>
      <c r="T50" s="775">
        <v>0</v>
      </c>
      <c r="U50" s="775">
        <v>0</v>
      </c>
      <c r="V50" s="775">
        <v>27</v>
      </c>
      <c r="W50" s="775">
        <v>20</v>
      </c>
      <c r="X50" s="77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74">
        <v>9</v>
      </c>
      <c r="F51" s="775" t="s">
        <v>1</v>
      </c>
      <c r="G51" s="775"/>
      <c r="H51" s="783"/>
      <c r="I51" s="775">
        <v>0</v>
      </c>
      <c r="J51" s="775">
        <v>0</v>
      </c>
      <c r="K51" s="775">
        <v>0</v>
      </c>
      <c r="L51" s="775">
        <v>0</v>
      </c>
      <c r="M51" s="775">
        <v>0</v>
      </c>
      <c r="N51" s="775">
        <v>0</v>
      </c>
      <c r="O51" s="775">
        <v>0</v>
      </c>
      <c r="P51" s="775">
        <v>0</v>
      </c>
      <c r="Q51" s="775">
        <v>0</v>
      </c>
      <c r="R51" s="775">
        <v>0</v>
      </c>
      <c r="S51" s="775">
        <v>0</v>
      </c>
      <c r="T51" s="775">
        <v>0</v>
      </c>
      <c r="U51" s="775">
        <v>0</v>
      </c>
      <c r="V51" s="775">
        <v>0</v>
      </c>
      <c r="W51" s="775">
        <v>0</v>
      </c>
      <c r="X51" s="77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78">
        <v>10</v>
      </c>
      <c r="F52" s="779" t="s">
        <v>1</v>
      </c>
      <c r="G52" s="779"/>
      <c r="H52" s="784"/>
      <c r="I52" s="779">
        <v>0</v>
      </c>
      <c r="J52" s="779">
        <v>0</v>
      </c>
      <c r="K52" s="779">
        <v>0</v>
      </c>
      <c r="L52" s="779">
        <v>0</v>
      </c>
      <c r="M52" s="779">
        <v>0</v>
      </c>
      <c r="N52" s="779">
        <v>0</v>
      </c>
      <c r="O52" s="779">
        <v>0</v>
      </c>
      <c r="P52" s="779">
        <v>0</v>
      </c>
      <c r="Q52" s="779">
        <v>0</v>
      </c>
      <c r="R52" s="779">
        <v>0</v>
      </c>
      <c r="S52" s="779">
        <v>0</v>
      </c>
      <c r="T52" s="779">
        <v>0</v>
      </c>
      <c r="U52" s="779">
        <v>0</v>
      </c>
      <c r="V52" s="779">
        <v>0</v>
      </c>
      <c r="W52" s="779">
        <v>0</v>
      </c>
      <c r="X52" s="78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43" t="s">
        <v>752</v>
      </c>
      <c r="F57" s="744" t="s">
        <v>753</v>
      </c>
      <c r="G57" s="744" t="s">
        <v>754</v>
      </c>
      <c r="H57" s="744" t="s">
        <v>755</v>
      </c>
      <c r="I57" s="744" t="s">
        <v>756</v>
      </c>
      <c r="J57" s="744" t="s">
        <v>757</v>
      </c>
      <c r="K57" s="744" t="s">
        <v>758</v>
      </c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53">
        <v>4</v>
      </c>
      <c r="F58" s="754">
        <v>10</v>
      </c>
      <c r="G58" s="747">
        <v>3</v>
      </c>
      <c r="H58" s="747">
        <v>9</v>
      </c>
      <c r="I58" s="748">
        <v>13</v>
      </c>
      <c r="J58" s="748">
        <v>25</v>
      </c>
      <c r="K58" s="747">
        <v>68</v>
      </c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9"/>
      <c r="AA58" s="256">
        <f>IF(E58=D55,0,1)</f>
        <v>0</v>
      </c>
    </row>
    <row r="59" spans="2:28" x14ac:dyDescent="0.25">
      <c r="E59" s="746" t="s">
        <v>583</v>
      </c>
      <c r="F59" s="747" t="s">
        <v>63</v>
      </c>
      <c r="G59" s="747" t="s">
        <v>759</v>
      </c>
      <c r="H59" s="747" t="s">
        <v>760</v>
      </c>
      <c r="I59" s="748" t="s">
        <v>66</v>
      </c>
      <c r="J59" s="748" t="s">
        <v>67</v>
      </c>
      <c r="K59" s="747" t="s">
        <v>68</v>
      </c>
      <c r="L59" s="747" t="s">
        <v>69</v>
      </c>
      <c r="M59" s="747" t="s">
        <v>22</v>
      </c>
      <c r="N59" s="747" t="s">
        <v>761</v>
      </c>
      <c r="O59" s="747" t="s">
        <v>762</v>
      </c>
      <c r="P59" s="747" t="s">
        <v>763</v>
      </c>
      <c r="Q59" s="747" t="s">
        <v>764</v>
      </c>
      <c r="R59" s="747" t="s">
        <v>765</v>
      </c>
      <c r="S59" s="747" t="s">
        <v>766</v>
      </c>
      <c r="T59" s="747" t="s">
        <v>767</v>
      </c>
      <c r="U59" s="747" t="s">
        <v>768</v>
      </c>
      <c r="V59" s="747" t="s">
        <v>769</v>
      </c>
      <c r="W59" s="747" t="s">
        <v>770</v>
      </c>
      <c r="X59" s="749" t="s">
        <v>771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46">
        <v>1</v>
      </c>
      <c r="F60" s="747" t="s">
        <v>801</v>
      </c>
      <c r="G60" s="747" t="s">
        <v>772</v>
      </c>
      <c r="H60" s="755">
        <v>25.35</v>
      </c>
      <c r="I60" s="747">
        <v>3</v>
      </c>
      <c r="J60" s="747">
        <v>3</v>
      </c>
      <c r="K60" s="747">
        <v>0</v>
      </c>
      <c r="L60" s="747">
        <v>0</v>
      </c>
      <c r="M60" s="747">
        <v>1</v>
      </c>
      <c r="N60" s="747">
        <v>0</v>
      </c>
      <c r="O60" s="747">
        <v>0</v>
      </c>
      <c r="P60" s="747">
        <v>0</v>
      </c>
      <c r="Q60" s="747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9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46">
        <v>2</v>
      </c>
      <c r="F61" s="747" t="s">
        <v>804</v>
      </c>
      <c r="G61" s="747" t="s">
        <v>772</v>
      </c>
      <c r="H61" s="755">
        <v>23.79</v>
      </c>
      <c r="I61" s="747">
        <v>6</v>
      </c>
      <c r="J61" s="747">
        <v>0</v>
      </c>
      <c r="K61" s="747">
        <v>1</v>
      </c>
      <c r="L61" s="747">
        <v>0</v>
      </c>
      <c r="M61" s="747">
        <v>1</v>
      </c>
      <c r="N61" s="747">
        <v>0</v>
      </c>
      <c r="O61" s="747">
        <v>20</v>
      </c>
      <c r="P61" s="747">
        <v>0</v>
      </c>
      <c r="Q61" s="747">
        <v>57</v>
      </c>
      <c r="R61" s="747">
        <v>0</v>
      </c>
      <c r="S61" s="747">
        <v>0</v>
      </c>
      <c r="T61" s="747">
        <v>22</v>
      </c>
      <c r="U61" s="747">
        <v>0</v>
      </c>
      <c r="V61" s="747">
        <v>17</v>
      </c>
      <c r="W61" s="747">
        <v>0</v>
      </c>
      <c r="X61" s="749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46">
        <v>3</v>
      </c>
      <c r="F62" s="747" t="s">
        <v>733</v>
      </c>
      <c r="G62" s="747" t="s">
        <v>772</v>
      </c>
      <c r="H62" s="755">
        <v>25.06</v>
      </c>
      <c r="I62" s="747">
        <v>2</v>
      </c>
      <c r="J62" s="747">
        <v>2</v>
      </c>
      <c r="K62" s="747">
        <v>1</v>
      </c>
      <c r="L62" s="747">
        <v>0</v>
      </c>
      <c r="M62" s="747">
        <v>1</v>
      </c>
      <c r="N62" s="747">
        <v>0</v>
      </c>
      <c r="O62" s="747">
        <v>0</v>
      </c>
      <c r="P62" s="747">
        <v>0</v>
      </c>
      <c r="Q62" s="747">
        <v>0</v>
      </c>
      <c r="R62" s="747">
        <v>0</v>
      </c>
      <c r="S62" s="747">
        <v>0</v>
      </c>
      <c r="T62" s="747">
        <v>0</v>
      </c>
      <c r="U62" s="747">
        <v>0</v>
      </c>
      <c r="V62" s="747">
        <v>0</v>
      </c>
      <c r="W62" s="747">
        <v>0</v>
      </c>
      <c r="X62" s="74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46">
        <v>4</v>
      </c>
      <c r="F63" s="747" t="s">
        <v>811</v>
      </c>
      <c r="G63" s="747" t="s">
        <v>773</v>
      </c>
      <c r="H63" s="755">
        <v>25.76</v>
      </c>
      <c r="I63" s="747">
        <v>7</v>
      </c>
      <c r="J63" s="747">
        <v>1</v>
      </c>
      <c r="K63" s="747">
        <v>0</v>
      </c>
      <c r="L63" s="747">
        <v>1</v>
      </c>
      <c r="M63" s="747">
        <v>1</v>
      </c>
      <c r="N63" s="747">
        <v>0</v>
      </c>
      <c r="O63" s="747">
        <v>60</v>
      </c>
      <c r="P63" s="747">
        <v>0</v>
      </c>
      <c r="Q63" s="747">
        <v>0</v>
      </c>
      <c r="R63" s="747">
        <v>116</v>
      </c>
      <c r="S63" s="747">
        <v>86</v>
      </c>
      <c r="T63" s="747">
        <v>19</v>
      </c>
      <c r="U63" s="747">
        <v>0</v>
      </c>
      <c r="V63" s="747">
        <v>0</v>
      </c>
      <c r="W63" s="747">
        <v>15</v>
      </c>
      <c r="X63" s="749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46">
        <v>5</v>
      </c>
      <c r="F64" s="747" t="s">
        <v>800</v>
      </c>
      <c r="G64" s="747" t="s">
        <v>772</v>
      </c>
      <c r="H64" s="755">
        <v>23.46</v>
      </c>
      <c r="I64" s="747">
        <v>7</v>
      </c>
      <c r="J64" s="747">
        <v>2</v>
      </c>
      <c r="K64" s="747">
        <v>0</v>
      </c>
      <c r="L64" s="747">
        <v>1</v>
      </c>
      <c r="M64" s="747">
        <v>1</v>
      </c>
      <c r="N64" s="747">
        <v>32</v>
      </c>
      <c r="O64" s="747">
        <v>40</v>
      </c>
      <c r="P64" s="747">
        <v>0</v>
      </c>
      <c r="Q64" s="747">
        <v>0</v>
      </c>
      <c r="R64" s="747">
        <v>138</v>
      </c>
      <c r="S64" s="747">
        <v>0</v>
      </c>
      <c r="T64" s="747">
        <v>20</v>
      </c>
      <c r="U64" s="747">
        <v>0</v>
      </c>
      <c r="V64" s="747">
        <v>0</v>
      </c>
      <c r="W64" s="747">
        <v>21</v>
      </c>
      <c r="X64" s="74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46">
        <v>6</v>
      </c>
      <c r="F65" s="747" t="s">
        <v>799</v>
      </c>
      <c r="G65" s="747" t="s">
        <v>772</v>
      </c>
      <c r="H65" s="755">
        <v>15.69</v>
      </c>
      <c r="I65" s="747">
        <v>0</v>
      </c>
      <c r="J65" s="747">
        <v>1</v>
      </c>
      <c r="K65" s="747">
        <v>0</v>
      </c>
      <c r="L65" s="747">
        <v>0</v>
      </c>
      <c r="M65" s="747">
        <v>1</v>
      </c>
      <c r="N65" s="747">
        <v>0</v>
      </c>
      <c r="O65" s="747">
        <v>0</v>
      </c>
      <c r="P65" s="747">
        <v>0</v>
      </c>
      <c r="Q65" s="747">
        <v>0</v>
      </c>
      <c r="R65" s="747">
        <v>0</v>
      </c>
      <c r="S65" s="747">
        <v>0</v>
      </c>
      <c r="T65" s="747">
        <v>0</v>
      </c>
      <c r="U65" s="747">
        <v>0</v>
      </c>
      <c r="V65" s="747">
        <v>0</v>
      </c>
      <c r="W65" s="747">
        <v>0</v>
      </c>
      <c r="X65" s="749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46">
        <v>7</v>
      </c>
      <c r="F66" s="747" t="s">
        <v>594</v>
      </c>
      <c r="G66" s="747" t="s">
        <v>773</v>
      </c>
      <c r="H66" s="755">
        <v>25.43</v>
      </c>
      <c r="I66" s="747">
        <v>0</v>
      </c>
      <c r="J66" s="747">
        <v>2</v>
      </c>
      <c r="K66" s="747">
        <v>2</v>
      </c>
      <c r="L66" s="747">
        <v>1</v>
      </c>
      <c r="M66" s="747">
        <v>1</v>
      </c>
      <c r="N66" s="747">
        <v>0</v>
      </c>
      <c r="O66" s="747">
        <v>0</v>
      </c>
      <c r="P66" s="747">
        <v>0</v>
      </c>
      <c r="Q66" s="747">
        <v>36</v>
      </c>
      <c r="R66" s="747">
        <v>40</v>
      </c>
      <c r="S66" s="747">
        <v>8</v>
      </c>
      <c r="T66" s="747">
        <v>0</v>
      </c>
      <c r="U66" s="747">
        <v>0</v>
      </c>
      <c r="V66" s="747">
        <v>17</v>
      </c>
      <c r="W66" s="747">
        <v>17</v>
      </c>
      <c r="X66" s="749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46">
        <v>8</v>
      </c>
      <c r="F67" s="747" t="s">
        <v>670</v>
      </c>
      <c r="G67" s="747" t="s">
        <v>772</v>
      </c>
      <c r="H67" s="755">
        <v>21.25</v>
      </c>
      <c r="I67" s="747">
        <v>7</v>
      </c>
      <c r="J67" s="747">
        <v>1</v>
      </c>
      <c r="K67" s="747">
        <v>0</v>
      </c>
      <c r="L67" s="747">
        <v>0</v>
      </c>
      <c r="M67" s="747">
        <v>1</v>
      </c>
      <c r="N67" s="747">
        <v>0</v>
      </c>
      <c r="O67" s="747">
        <v>4</v>
      </c>
      <c r="P67" s="747">
        <v>0</v>
      </c>
      <c r="Q67" s="747">
        <v>60</v>
      </c>
      <c r="R67" s="747">
        <v>0</v>
      </c>
      <c r="S67" s="747">
        <v>0</v>
      </c>
      <c r="T67" s="747">
        <v>28</v>
      </c>
      <c r="U67" s="747">
        <v>0</v>
      </c>
      <c r="V67" s="747">
        <v>21</v>
      </c>
      <c r="W67" s="747">
        <v>0</v>
      </c>
      <c r="X67" s="74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46">
        <v>9</v>
      </c>
      <c r="F68" s="747" t="s">
        <v>1</v>
      </c>
      <c r="G68" s="747"/>
      <c r="H68" s="755"/>
      <c r="I68" s="747">
        <v>0</v>
      </c>
      <c r="J68" s="747">
        <v>0</v>
      </c>
      <c r="K68" s="747">
        <v>0</v>
      </c>
      <c r="L68" s="747">
        <v>0</v>
      </c>
      <c r="M68" s="747">
        <v>0</v>
      </c>
      <c r="N68" s="747">
        <v>0</v>
      </c>
      <c r="O68" s="747">
        <v>0</v>
      </c>
      <c r="P68" s="747">
        <v>0</v>
      </c>
      <c r="Q68" s="747">
        <v>0</v>
      </c>
      <c r="R68" s="747">
        <v>0</v>
      </c>
      <c r="S68" s="747">
        <v>0</v>
      </c>
      <c r="T68" s="747">
        <v>0</v>
      </c>
      <c r="U68" s="747">
        <v>0</v>
      </c>
      <c r="V68" s="747">
        <v>0</v>
      </c>
      <c r="W68" s="747">
        <v>0</v>
      </c>
      <c r="X68" s="74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50">
        <v>10</v>
      </c>
      <c r="F69" s="751" t="s">
        <v>1</v>
      </c>
      <c r="G69" s="751"/>
      <c r="H69" s="756"/>
      <c r="I69" s="751">
        <v>0</v>
      </c>
      <c r="J69" s="751">
        <v>0</v>
      </c>
      <c r="K69" s="751">
        <v>0</v>
      </c>
      <c r="L69" s="751">
        <v>0</v>
      </c>
      <c r="M69" s="751">
        <v>0</v>
      </c>
      <c r="N69" s="751">
        <v>0</v>
      </c>
      <c r="O69" s="751">
        <v>0</v>
      </c>
      <c r="P69" s="751">
        <v>0</v>
      </c>
      <c r="Q69" s="751">
        <v>0</v>
      </c>
      <c r="R69" s="751">
        <v>0</v>
      </c>
      <c r="S69" s="751">
        <v>0</v>
      </c>
      <c r="T69" s="751">
        <v>0</v>
      </c>
      <c r="U69" s="751">
        <v>0</v>
      </c>
      <c r="V69" s="751">
        <v>0</v>
      </c>
      <c r="W69" s="751">
        <v>0</v>
      </c>
      <c r="X69" s="75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799" t="s">
        <v>752</v>
      </c>
      <c r="F74" s="800" t="s">
        <v>753</v>
      </c>
      <c r="G74" s="800" t="s">
        <v>754</v>
      </c>
      <c r="H74" s="800" t="s">
        <v>755</v>
      </c>
      <c r="I74" s="800" t="s">
        <v>756</v>
      </c>
      <c r="J74" s="800" t="s">
        <v>757</v>
      </c>
      <c r="K74" s="800" t="s">
        <v>758</v>
      </c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09">
        <v>5</v>
      </c>
      <c r="F75" s="810">
        <v>6</v>
      </c>
      <c r="G75" s="803">
        <v>6</v>
      </c>
      <c r="H75" s="803">
        <v>6</v>
      </c>
      <c r="I75" s="804">
        <v>11</v>
      </c>
      <c r="J75" s="804">
        <v>20</v>
      </c>
      <c r="K75" s="803">
        <v>55</v>
      </c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805"/>
      <c r="AA75" s="256">
        <f>IF(E75=D72,0,1)</f>
        <v>0</v>
      </c>
    </row>
    <row r="76" spans="2:28" x14ac:dyDescent="0.25">
      <c r="E76" s="802" t="s">
        <v>583</v>
      </c>
      <c r="F76" s="803" t="s">
        <v>63</v>
      </c>
      <c r="G76" s="803" t="s">
        <v>759</v>
      </c>
      <c r="H76" s="803" t="s">
        <v>760</v>
      </c>
      <c r="I76" s="804" t="s">
        <v>66</v>
      </c>
      <c r="J76" s="804" t="s">
        <v>67</v>
      </c>
      <c r="K76" s="803" t="s">
        <v>68</v>
      </c>
      <c r="L76" s="803" t="s">
        <v>69</v>
      </c>
      <c r="M76" s="803" t="s">
        <v>22</v>
      </c>
      <c r="N76" s="803" t="s">
        <v>761</v>
      </c>
      <c r="O76" s="803" t="s">
        <v>762</v>
      </c>
      <c r="P76" s="803" t="s">
        <v>763</v>
      </c>
      <c r="Q76" s="803" t="s">
        <v>764</v>
      </c>
      <c r="R76" s="803" t="s">
        <v>765</v>
      </c>
      <c r="S76" s="803" t="s">
        <v>766</v>
      </c>
      <c r="T76" s="803" t="s">
        <v>767</v>
      </c>
      <c r="U76" s="803" t="s">
        <v>768</v>
      </c>
      <c r="V76" s="803" t="s">
        <v>769</v>
      </c>
      <c r="W76" s="803" t="s">
        <v>770</v>
      </c>
      <c r="X76" s="805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02">
        <v>1</v>
      </c>
      <c r="F77" s="803" t="s">
        <v>676</v>
      </c>
      <c r="G77" s="803" t="s">
        <v>772</v>
      </c>
      <c r="H77" s="811">
        <v>19.98</v>
      </c>
      <c r="I77" s="803">
        <v>2</v>
      </c>
      <c r="J77" s="803">
        <v>0</v>
      </c>
      <c r="K77" s="803">
        <v>0</v>
      </c>
      <c r="L77" s="803">
        <v>1</v>
      </c>
      <c r="M77" s="803">
        <v>1</v>
      </c>
      <c r="N77" s="803">
        <v>6</v>
      </c>
      <c r="O77" s="803">
        <v>0</v>
      </c>
      <c r="P77" s="803">
        <v>0</v>
      </c>
      <c r="Q77" s="803">
        <v>0</v>
      </c>
      <c r="R77" s="803">
        <v>0</v>
      </c>
      <c r="S77" s="803">
        <v>0</v>
      </c>
      <c r="T77" s="803">
        <v>0</v>
      </c>
      <c r="U77" s="803">
        <v>0</v>
      </c>
      <c r="V77" s="803">
        <v>0</v>
      </c>
      <c r="W77" s="803">
        <v>0</v>
      </c>
      <c r="X77" s="805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02">
        <v>2</v>
      </c>
      <c r="F78" s="803" t="s">
        <v>727</v>
      </c>
      <c r="G78" s="803" t="s">
        <v>772</v>
      </c>
      <c r="H78" s="811">
        <v>19.21</v>
      </c>
      <c r="I78" s="803">
        <v>0</v>
      </c>
      <c r="J78" s="803">
        <v>4</v>
      </c>
      <c r="K78" s="803">
        <v>0</v>
      </c>
      <c r="L78" s="803">
        <v>1</v>
      </c>
      <c r="M78" s="803">
        <v>1</v>
      </c>
      <c r="N78" s="803">
        <v>8</v>
      </c>
      <c r="O78" s="803">
        <v>0</v>
      </c>
      <c r="P78" s="803">
        <v>0</v>
      </c>
      <c r="Q78" s="803">
        <v>0</v>
      </c>
      <c r="R78" s="803">
        <v>0</v>
      </c>
      <c r="S78" s="803">
        <v>0</v>
      </c>
      <c r="T78" s="803">
        <v>0</v>
      </c>
      <c r="U78" s="803">
        <v>0</v>
      </c>
      <c r="V78" s="803">
        <v>0</v>
      </c>
      <c r="W78" s="803">
        <v>0</v>
      </c>
      <c r="X78" s="80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02">
        <v>3</v>
      </c>
      <c r="F79" s="803" t="s">
        <v>700</v>
      </c>
      <c r="G79" s="803" t="s">
        <v>772</v>
      </c>
      <c r="H79" s="811">
        <v>20.190000000000001</v>
      </c>
      <c r="I79" s="803">
        <v>3</v>
      </c>
      <c r="J79" s="803">
        <v>1</v>
      </c>
      <c r="K79" s="803">
        <v>2</v>
      </c>
      <c r="L79" s="803">
        <v>0</v>
      </c>
      <c r="M79" s="803">
        <v>1</v>
      </c>
      <c r="N79" s="803">
        <v>0</v>
      </c>
      <c r="O79" s="803">
        <v>0</v>
      </c>
      <c r="P79" s="803">
        <v>8</v>
      </c>
      <c r="Q79" s="803">
        <v>0</v>
      </c>
      <c r="R79" s="803">
        <v>0</v>
      </c>
      <c r="S79" s="803">
        <v>0</v>
      </c>
      <c r="T79" s="803">
        <v>0</v>
      </c>
      <c r="U79" s="803">
        <v>22</v>
      </c>
      <c r="V79" s="803">
        <v>0</v>
      </c>
      <c r="W79" s="803">
        <v>0</v>
      </c>
      <c r="X79" s="80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02">
        <v>4</v>
      </c>
      <c r="F80" s="803" t="s">
        <v>805</v>
      </c>
      <c r="G80" s="803" t="s">
        <v>773</v>
      </c>
      <c r="H80" s="811">
        <v>21.47</v>
      </c>
      <c r="I80" s="803">
        <v>4</v>
      </c>
      <c r="J80" s="803">
        <v>2</v>
      </c>
      <c r="K80" s="803">
        <v>0</v>
      </c>
      <c r="L80" s="803">
        <v>2</v>
      </c>
      <c r="M80" s="803">
        <v>1</v>
      </c>
      <c r="N80" s="803">
        <v>43</v>
      </c>
      <c r="O80" s="803">
        <v>40</v>
      </c>
      <c r="P80" s="803">
        <v>40</v>
      </c>
      <c r="Q80" s="803">
        <v>55</v>
      </c>
      <c r="R80" s="803">
        <v>0</v>
      </c>
      <c r="S80" s="803">
        <v>0</v>
      </c>
      <c r="T80" s="803">
        <v>30</v>
      </c>
      <c r="U80" s="803">
        <v>19</v>
      </c>
      <c r="V80" s="803">
        <v>21</v>
      </c>
      <c r="W80" s="803">
        <v>0</v>
      </c>
      <c r="X80" s="805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02">
        <v>5</v>
      </c>
      <c r="F81" s="803" t="s">
        <v>704</v>
      </c>
      <c r="G81" s="803" t="s">
        <v>772</v>
      </c>
      <c r="H81" s="811">
        <v>19.329999999999998</v>
      </c>
      <c r="I81" s="803">
        <v>4</v>
      </c>
      <c r="J81" s="803">
        <v>1</v>
      </c>
      <c r="K81" s="803">
        <v>1</v>
      </c>
      <c r="L81" s="803">
        <v>1</v>
      </c>
      <c r="M81" s="803">
        <v>1</v>
      </c>
      <c r="N81" s="803">
        <v>40</v>
      </c>
      <c r="O81" s="803">
        <v>0</v>
      </c>
      <c r="P81" s="803">
        <v>0</v>
      </c>
      <c r="Q81" s="803">
        <v>0</v>
      </c>
      <c r="R81" s="803">
        <v>0</v>
      </c>
      <c r="S81" s="803">
        <v>0</v>
      </c>
      <c r="T81" s="803">
        <v>0</v>
      </c>
      <c r="U81" s="803">
        <v>0</v>
      </c>
      <c r="V81" s="803">
        <v>0</v>
      </c>
      <c r="W81" s="803">
        <v>0</v>
      </c>
      <c r="X81" s="805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02">
        <v>6</v>
      </c>
      <c r="F82" s="803" t="s">
        <v>714</v>
      </c>
      <c r="G82" s="803" t="s">
        <v>773</v>
      </c>
      <c r="H82" s="811">
        <v>24.76</v>
      </c>
      <c r="I82" s="803">
        <v>2</v>
      </c>
      <c r="J82" s="803">
        <v>3</v>
      </c>
      <c r="K82" s="803">
        <v>1</v>
      </c>
      <c r="L82" s="803">
        <v>1</v>
      </c>
      <c r="M82" s="803">
        <v>1</v>
      </c>
      <c r="N82" s="803">
        <v>0</v>
      </c>
      <c r="O82" s="803">
        <v>32</v>
      </c>
      <c r="P82" s="803">
        <v>16</v>
      </c>
      <c r="Q82" s="803">
        <v>0</v>
      </c>
      <c r="R82" s="803">
        <v>0</v>
      </c>
      <c r="S82" s="803">
        <v>32</v>
      </c>
      <c r="T82" s="803">
        <v>22</v>
      </c>
      <c r="U82" s="803">
        <v>19</v>
      </c>
      <c r="V82" s="803">
        <v>0</v>
      </c>
      <c r="W82" s="803">
        <v>0</v>
      </c>
      <c r="X82" s="805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02">
        <v>7</v>
      </c>
      <c r="F83" s="803" t="s">
        <v>702</v>
      </c>
      <c r="G83" s="803" t="s">
        <v>772</v>
      </c>
      <c r="H83" s="811">
        <v>16.98</v>
      </c>
      <c r="I83" s="803">
        <v>0</v>
      </c>
      <c r="J83" s="803">
        <v>0</v>
      </c>
      <c r="K83" s="803">
        <v>0</v>
      </c>
      <c r="L83" s="803">
        <v>0</v>
      </c>
      <c r="M83" s="803">
        <v>1</v>
      </c>
      <c r="N83" s="803">
        <v>0</v>
      </c>
      <c r="O83" s="803">
        <v>0</v>
      </c>
      <c r="P83" s="803">
        <v>0</v>
      </c>
      <c r="Q83" s="803">
        <v>0</v>
      </c>
      <c r="R83" s="803">
        <v>0</v>
      </c>
      <c r="S83" s="803">
        <v>0</v>
      </c>
      <c r="T83" s="803">
        <v>0</v>
      </c>
      <c r="U83" s="803">
        <v>0</v>
      </c>
      <c r="V83" s="803">
        <v>0</v>
      </c>
      <c r="W83" s="803">
        <v>0</v>
      </c>
      <c r="X83" s="805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02">
        <v>8</v>
      </c>
      <c r="F84" s="803" t="s">
        <v>674</v>
      </c>
      <c r="G84" s="803" t="s">
        <v>772</v>
      </c>
      <c r="H84" s="811">
        <v>22.72</v>
      </c>
      <c r="I84" s="803">
        <v>4</v>
      </c>
      <c r="J84" s="803">
        <v>1</v>
      </c>
      <c r="K84" s="803">
        <v>0</v>
      </c>
      <c r="L84" s="803">
        <v>0</v>
      </c>
      <c r="M84" s="803">
        <v>1</v>
      </c>
      <c r="N84" s="803">
        <v>0</v>
      </c>
      <c r="O84" s="803">
        <v>0</v>
      </c>
      <c r="P84" s="803">
        <v>0</v>
      </c>
      <c r="Q84" s="803">
        <v>0</v>
      </c>
      <c r="R84" s="803">
        <v>0</v>
      </c>
      <c r="S84" s="803">
        <v>0</v>
      </c>
      <c r="T84" s="803">
        <v>0</v>
      </c>
      <c r="U84" s="803">
        <v>0</v>
      </c>
      <c r="V84" s="803">
        <v>0</v>
      </c>
      <c r="W84" s="803">
        <v>0</v>
      </c>
      <c r="X84" s="805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02">
        <v>9</v>
      </c>
      <c r="F85" s="803" t="s">
        <v>1</v>
      </c>
      <c r="G85" s="803"/>
      <c r="H85" s="811"/>
      <c r="I85" s="803">
        <v>0</v>
      </c>
      <c r="J85" s="803">
        <v>0</v>
      </c>
      <c r="K85" s="803">
        <v>0</v>
      </c>
      <c r="L85" s="803">
        <v>0</v>
      </c>
      <c r="M85" s="803">
        <v>0</v>
      </c>
      <c r="N85" s="803">
        <v>0</v>
      </c>
      <c r="O85" s="803">
        <v>0</v>
      </c>
      <c r="P85" s="803">
        <v>0</v>
      </c>
      <c r="Q85" s="803">
        <v>0</v>
      </c>
      <c r="R85" s="803">
        <v>0</v>
      </c>
      <c r="S85" s="803">
        <v>0</v>
      </c>
      <c r="T85" s="803">
        <v>0</v>
      </c>
      <c r="U85" s="803">
        <v>0</v>
      </c>
      <c r="V85" s="803">
        <v>0</v>
      </c>
      <c r="W85" s="803">
        <v>0</v>
      </c>
      <c r="X85" s="80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06">
        <v>10</v>
      </c>
      <c r="F86" s="807" t="s">
        <v>1</v>
      </c>
      <c r="G86" s="807"/>
      <c r="H86" s="812"/>
      <c r="I86" s="807">
        <v>0</v>
      </c>
      <c r="J86" s="807">
        <v>0</v>
      </c>
      <c r="K86" s="807">
        <v>0</v>
      </c>
      <c r="L86" s="807">
        <v>0</v>
      </c>
      <c r="M86" s="807">
        <v>0</v>
      </c>
      <c r="N86" s="807">
        <v>0</v>
      </c>
      <c r="O86" s="807">
        <v>0</v>
      </c>
      <c r="P86" s="807">
        <v>0</v>
      </c>
      <c r="Q86" s="807">
        <v>0</v>
      </c>
      <c r="R86" s="807">
        <v>0</v>
      </c>
      <c r="S86" s="807">
        <v>0</v>
      </c>
      <c r="T86" s="807">
        <v>0</v>
      </c>
      <c r="U86" s="807">
        <v>0</v>
      </c>
      <c r="V86" s="807">
        <v>0</v>
      </c>
      <c r="W86" s="807">
        <v>0</v>
      </c>
      <c r="X86" s="80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739</v>
      </c>
      <c r="G94" s="354" t="s">
        <v>773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773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589</v>
      </c>
      <c r="G96" s="354" t="s">
        <v>773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772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773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810</v>
      </c>
      <c r="G99" s="354" t="s">
        <v>772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581</v>
      </c>
      <c r="G101" s="354" t="s">
        <v>773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57" t="s">
        <v>752</v>
      </c>
      <c r="F108" s="758" t="s">
        <v>753</v>
      </c>
      <c r="G108" s="758" t="s">
        <v>754</v>
      </c>
      <c r="H108" s="758" t="s">
        <v>755</v>
      </c>
      <c r="I108" s="758" t="s">
        <v>756</v>
      </c>
      <c r="J108" s="758" t="s">
        <v>757</v>
      </c>
      <c r="K108" s="758" t="s">
        <v>758</v>
      </c>
      <c r="L108" s="758"/>
      <c r="M108" s="758"/>
      <c r="N108" s="758"/>
      <c r="O108" s="758"/>
      <c r="P108" s="758"/>
      <c r="Q108" s="758"/>
      <c r="R108" s="758"/>
      <c r="S108" s="758"/>
      <c r="T108" s="758"/>
      <c r="U108" s="758"/>
      <c r="V108" s="758"/>
      <c r="W108" s="758"/>
      <c r="X108" s="7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67">
        <v>7</v>
      </c>
      <c r="F109" s="768">
        <v>3</v>
      </c>
      <c r="G109" s="761">
        <v>8</v>
      </c>
      <c r="H109" s="761">
        <v>4</v>
      </c>
      <c r="I109" s="762">
        <v>23</v>
      </c>
      <c r="J109" s="762">
        <v>14</v>
      </c>
      <c r="K109" s="761">
        <v>60</v>
      </c>
      <c r="L109" s="761"/>
      <c r="M109" s="761"/>
      <c r="N109" s="761"/>
      <c r="O109" s="761"/>
      <c r="P109" s="761"/>
      <c r="Q109" s="761"/>
      <c r="R109" s="761"/>
      <c r="S109" s="761"/>
      <c r="T109" s="761"/>
      <c r="U109" s="761"/>
      <c r="V109" s="761"/>
      <c r="W109" s="761"/>
      <c r="X109" s="763"/>
      <c r="AA109" s="256">
        <f>IF(E109=D106,0,1)</f>
        <v>0</v>
      </c>
    </row>
    <row r="110" spans="2:28" x14ac:dyDescent="0.25">
      <c r="E110" s="760" t="s">
        <v>583</v>
      </c>
      <c r="F110" s="761" t="s">
        <v>63</v>
      </c>
      <c r="G110" s="761" t="s">
        <v>759</v>
      </c>
      <c r="H110" s="761" t="s">
        <v>760</v>
      </c>
      <c r="I110" s="762" t="s">
        <v>66</v>
      </c>
      <c r="J110" s="762" t="s">
        <v>67</v>
      </c>
      <c r="K110" s="761" t="s">
        <v>68</v>
      </c>
      <c r="L110" s="761" t="s">
        <v>69</v>
      </c>
      <c r="M110" s="761" t="s">
        <v>22</v>
      </c>
      <c r="N110" s="761" t="s">
        <v>761</v>
      </c>
      <c r="O110" s="761" t="s">
        <v>762</v>
      </c>
      <c r="P110" s="761" t="s">
        <v>763</v>
      </c>
      <c r="Q110" s="761" t="s">
        <v>764</v>
      </c>
      <c r="R110" s="761" t="s">
        <v>765</v>
      </c>
      <c r="S110" s="761" t="s">
        <v>766</v>
      </c>
      <c r="T110" s="761" t="s">
        <v>767</v>
      </c>
      <c r="U110" s="761" t="s">
        <v>768</v>
      </c>
      <c r="V110" s="761" t="s">
        <v>769</v>
      </c>
      <c r="W110" s="761" t="s">
        <v>770</v>
      </c>
      <c r="X110" s="763" t="s">
        <v>771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60">
        <v>1</v>
      </c>
      <c r="F111" s="761" t="s">
        <v>597</v>
      </c>
      <c r="G111" s="761" t="s">
        <v>773</v>
      </c>
      <c r="H111" s="769">
        <v>28.9</v>
      </c>
      <c r="I111" s="761">
        <v>6</v>
      </c>
      <c r="J111" s="761">
        <v>2</v>
      </c>
      <c r="K111" s="761">
        <v>0</v>
      </c>
      <c r="L111" s="761">
        <v>1</v>
      </c>
      <c r="M111" s="761">
        <v>1</v>
      </c>
      <c r="N111" s="761">
        <v>0</v>
      </c>
      <c r="O111" s="761">
        <v>40</v>
      </c>
      <c r="P111" s="761">
        <v>50</v>
      </c>
      <c r="Q111" s="761">
        <v>36</v>
      </c>
      <c r="R111" s="761">
        <v>0</v>
      </c>
      <c r="S111" s="761">
        <v>0</v>
      </c>
      <c r="T111" s="761">
        <v>16</v>
      </c>
      <c r="U111" s="761">
        <v>17</v>
      </c>
      <c r="V111" s="761">
        <v>19</v>
      </c>
      <c r="W111" s="761">
        <v>0</v>
      </c>
      <c r="X111" s="763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60">
        <v>2</v>
      </c>
      <c r="F112" s="761" t="s">
        <v>818</v>
      </c>
      <c r="G112" s="761" t="s">
        <v>773</v>
      </c>
      <c r="H112" s="769">
        <v>26.4</v>
      </c>
      <c r="I112" s="761">
        <v>2</v>
      </c>
      <c r="J112" s="761">
        <v>2</v>
      </c>
      <c r="K112" s="761">
        <v>1</v>
      </c>
      <c r="L112" s="761">
        <v>1</v>
      </c>
      <c r="M112" s="761">
        <v>1</v>
      </c>
      <c r="N112" s="761">
        <v>0</v>
      </c>
      <c r="O112" s="761">
        <v>0</v>
      </c>
      <c r="P112" s="761">
        <v>124</v>
      </c>
      <c r="Q112" s="761">
        <v>0</v>
      </c>
      <c r="R112" s="761">
        <v>84</v>
      </c>
      <c r="S112" s="761">
        <v>30</v>
      </c>
      <c r="T112" s="761">
        <v>0</v>
      </c>
      <c r="U112" s="761">
        <v>18</v>
      </c>
      <c r="V112" s="761">
        <v>0</v>
      </c>
      <c r="W112" s="761">
        <v>21</v>
      </c>
      <c r="X112" s="763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60">
        <v>3</v>
      </c>
      <c r="F113" s="761" t="s">
        <v>698</v>
      </c>
      <c r="G113" s="761" t="s">
        <v>772</v>
      </c>
      <c r="H113" s="769">
        <v>21.88</v>
      </c>
      <c r="I113" s="761">
        <v>8</v>
      </c>
      <c r="J113" s="761">
        <v>0</v>
      </c>
      <c r="K113" s="761">
        <v>0</v>
      </c>
      <c r="L113" s="761">
        <v>0</v>
      </c>
      <c r="M113" s="761">
        <v>1</v>
      </c>
      <c r="N113" s="761">
        <v>0</v>
      </c>
      <c r="O113" s="761">
        <v>0</v>
      </c>
      <c r="P113" s="761">
        <v>26</v>
      </c>
      <c r="Q113" s="761">
        <v>0</v>
      </c>
      <c r="R113" s="761">
        <v>0</v>
      </c>
      <c r="S113" s="761">
        <v>0</v>
      </c>
      <c r="T113" s="761">
        <v>0</v>
      </c>
      <c r="U113" s="761">
        <v>21</v>
      </c>
      <c r="V113" s="761">
        <v>0</v>
      </c>
      <c r="W113" s="761">
        <v>0</v>
      </c>
      <c r="X113" s="763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60">
        <v>4</v>
      </c>
      <c r="F114" s="761" t="s">
        <v>593</v>
      </c>
      <c r="G114" s="761" t="s">
        <v>773</v>
      </c>
      <c r="H114" s="769">
        <v>22.77</v>
      </c>
      <c r="I114" s="761">
        <v>3</v>
      </c>
      <c r="J114" s="761">
        <v>0</v>
      </c>
      <c r="K114" s="761">
        <v>0</v>
      </c>
      <c r="L114" s="761">
        <v>1</v>
      </c>
      <c r="M114" s="761">
        <v>1</v>
      </c>
      <c r="N114" s="761">
        <v>0</v>
      </c>
      <c r="O114" s="761">
        <v>36</v>
      </c>
      <c r="P114" s="761">
        <v>48</v>
      </c>
      <c r="Q114" s="761">
        <v>40</v>
      </c>
      <c r="R114" s="761">
        <v>0</v>
      </c>
      <c r="S114" s="761">
        <v>0</v>
      </c>
      <c r="T114" s="761">
        <v>23</v>
      </c>
      <c r="U114" s="761">
        <v>20</v>
      </c>
      <c r="V114" s="761">
        <v>23</v>
      </c>
      <c r="W114" s="761">
        <v>0</v>
      </c>
      <c r="X114" s="7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60">
        <v>5</v>
      </c>
      <c r="F115" s="761" t="s">
        <v>668</v>
      </c>
      <c r="G115" s="761" t="s">
        <v>773</v>
      </c>
      <c r="H115" s="769">
        <v>22.79</v>
      </c>
      <c r="I115" s="761">
        <v>6</v>
      </c>
      <c r="J115" s="761">
        <v>3</v>
      </c>
      <c r="K115" s="761">
        <v>0</v>
      </c>
      <c r="L115" s="761">
        <v>2</v>
      </c>
      <c r="M115" s="761">
        <v>1</v>
      </c>
      <c r="N115" s="761">
        <v>32</v>
      </c>
      <c r="O115" s="761">
        <v>0</v>
      </c>
      <c r="P115" s="761">
        <v>40</v>
      </c>
      <c r="Q115" s="761">
        <v>112</v>
      </c>
      <c r="R115" s="761">
        <v>0</v>
      </c>
      <c r="S115" s="761">
        <v>40</v>
      </c>
      <c r="T115" s="761">
        <v>0</v>
      </c>
      <c r="U115" s="761">
        <v>25</v>
      </c>
      <c r="V115" s="761">
        <v>15</v>
      </c>
      <c r="W115" s="761">
        <v>0</v>
      </c>
      <c r="X115" s="763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60">
        <v>6</v>
      </c>
      <c r="F116" s="761" t="s">
        <v>697</v>
      </c>
      <c r="G116" s="761" t="s">
        <v>773</v>
      </c>
      <c r="H116" s="769">
        <v>23.86</v>
      </c>
      <c r="I116" s="761">
        <v>3</v>
      </c>
      <c r="J116" s="761">
        <v>2</v>
      </c>
      <c r="K116" s="761">
        <v>0</v>
      </c>
      <c r="L116" s="761">
        <v>1</v>
      </c>
      <c r="M116" s="761">
        <v>1</v>
      </c>
      <c r="N116" s="761">
        <v>0</v>
      </c>
      <c r="O116" s="761">
        <v>55</v>
      </c>
      <c r="P116" s="761">
        <v>25</v>
      </c>
      <c r="Q116" s="761">
        <v>72</v>
      </c>
      <c r="R116" s="761">
        <v>0</v>
      </c>
      <c r="S116" s="761">
        <v>0</v>
      </c>
      <c r="T116" s="761">
        <v>20</v>
      </c>
      <c r="U116" s="761">
        <v>23</v>
      </c>
      <c r="V116" s="761">
        <v>20</v>
      </c>
      <c r="W116" s="761">
        <v>0</v>
      </c>
      <c r="X116" s="763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60">
        <v>7</v>
      </c>
      <c r="F117" s="761" t="s">
        <v>636</v>
      </c>
      <c r="G117" s="761" t="s">
        <v>772</v>
      </c>
      <c r="H117" s="769">
        <v>20.94</v>
      </c>
      <c r="I117" s="761">
        <v>4</v>
      </c>
      <c r="J117" s="761">
        <v>0</v>
      </c>
      <c r="K117" s="761">
        <v>0</v>
      </c>
      <c r="L117" s="761">
        <v>1</v>
      </c>
      <c r="M117" s="761">
        <v>1</v>
      </c>
      <c r="N117" s="761">
        <v>10</v>
      </c>
      <c r="O117" s="761">
        <v>60</v>
      </c>
      <c r="P117" s="761">
        <v>16</v>
      </c>
      <c r="Q117" s="761">
        <v>0</v>
      </c>
      <c r="R117" s="761">
        <v>0</v>
      </c>
      <c r="S117" s="761">
        <v>0</v>
      </c>
      <c r="T117" s="761">
        <v>21</v>
      </c>
      <c r="U117" s="761">
        <v>23</v>
      </c>
      <c r="V117" s="761">
        <v>0</v>
      </c>
      <c r="W117" s="761">
        <v>0</v>
      </c>
      <c r="X117" s="763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60">
        <v>8</v>
      </c>
      <c r="F118" s="761" t="s">
        <v>595</v>
      </c>
      <c r="G118" s="761" t="s">
        <v>773</v>
      </c>
      <c r="H118" s="769">
        <v>20.99</v>
      </c>
      <c r="I118" s="761">
        <v>3</v>
      </c>
      <c r="J118" s="761">
        <v>2</v>
      </c>
      <c r="K118" s="761">
        <v>0</v>
      </c>
      <c r="L118" s="761">
        <v>1</v>
      </c>
      <c r="M118" s="761">
        <v>1</v>
      </c>
      <c r="N118" s="761">
        <v>0</v>
      </c>
      <c r="O118" s="761">
        <v>10</v>
      </c>
      <c r="P118" s="761">
        <v>106</v>
      </c>
      <c r="Q118" s="761">
        <v>0</v>
      </c>
      <c r="R118" s="761">
        <v>0</v>
      </c>
      <c r="S118" s="761">
        <v>54</v>
      </c>
      <c r="T118" s="761">
        <v>22</v>
      </c>
      <c r="U118" s="761">
        <v>21</v>
      </c>
      <c r="V118" s="761">
        <v>0</v>
      </c>
      <c r="W118" s="761">
        <v>0</v>
      </c>
      <c r="X118" s="763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60">
        <v>9</v>
      </c>
      <c r="F119" s="761" t="s">
        <v>1</v>
      </c>
      <c r="G119" s="761"/>
      <c r="H119" s="769"/>
      <c r="I119" s="761">
        <v>0</v>
      </c>
      <c r="J119" s="761">
        <v>0</v>
      </c>
      <c r="K119" s="761">
        <v>0</v>
      </c>
      <c r="L119" s="761">
        <v>0</v>
      </c>
      <c r="M119" s="761">
        <v>0</v>
      </c>
      <c r="N119" s="761">
        <v>0</v>
      </c>
      <c r="O119" s="761">
        <v>0</v>
      </c>
      <c r="P119" s="761">
        <v>0</v>
      </c>
      <c r="Q119" s="761">
        <v>0</v>
      </c>
      <c r="R119" s="761">
        <v>0</v>
      </c>
      <c r="S119" s="761">
        <v>0</v>
      </c>
      <c r="T119" s="761">
        <v>0</v>
      </c>
      <c r="U119" s="761">
        <v>0</v>
      </c>
      <c r="V119" s="761">
        <v>0</v>
      </c>
      <c r="W119" s="761">
        <v>0</v>
      </c>
      <c r="X119" s="763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64">
        <v>10</v>
      </c>
      <c r="F120" s="765" t="s">
        <v>1</v>
      </c>
      <c r="G120" s="765"/>
      <c r="H120" s="770"/>
      <c r="I120" s="765">
        <v>0</v>
      </c>
      <c r="J120" s="765">
        <v>0</v>
      </c>
      <c r="K120" s="765">
        <v>0</v>
      </c>
      <c r="L120" s="765">
        <v>0</v>
      </c>
      <c r="M120" s="765">
        <v>0</v>
      </c>
      <c r="N120" s="765">
        <v>0</v>
      </c>
      <c r="O120" s="765">
        <v>0</v>
      </c>
      <c r="P120" s="765">
        <v>0</v>
      </c>
      <c r="Q120" s="765">
        <v>0</v>
      </c>
      <c r="R120" s="765">
        <v>0</v>
      </c>
      <c r="S120" s="765">
        <v>0</v>
      </c>
      <c r="T120" s="765">
        <v>0</v>
      </c>
      <c r="U120" s="765">
        <v>0</v>
      </c>
      <c r="V120" s="765">
        <v>0</v>
      </c>
      <c r="W120" s="765">
        <v>0</v>
      </c>
      <c r="X120" s="766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13" t="s">
        <v>752</v>
      </c>
      <c r="F125" s="814" t="s">
        <v>753</v>
      </c>
      <c r="G125" s="814" t="s">
        <v>754</v>
      </c>
      <c r="H125" s="814" t="s">
        <v>755</v>
      </c>
      <c r="I125" s="814" t="s">
        <v>756</v>
      </c>
      <c r="J125" s="814" t="s">
        <v>757</v>
      </c>
      <c r="K125" s="814" t="s">
        <v>758</v>
      </c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23">
        <v>8</v>
      </c>
      <c r="F126" s="824">
        <v>9</v>
      </c>
      <c r="G126" s="817">
        <v>10</v>
      </c>
      <c r="H126" s="817">
        <v>2</v>
      </c>
      <c r="I126" s="818">
        <v>24</v>
      </c>
      <c r="J126" s="818">
        <v>11</v>
      </c>
      <c r="K126" s="817">
        <v>99</v>
      </c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9"/>
      <c r="AA126" s="256">
        <f>IF(E126=D123,0,1)</f>
        <v>0</v>
      </c>
    </row>
    <row r="127" spans="2:28" x14ac:dyDescent="0.25">
      <c r="E127" s="816" t="s">
        <v>583</v>
      </c>
      <c r="F127" s="817" t="s">
        <v>63</v>
      </c>
      <c r="G127" s="817" t="s">
        <v>759</v>
      </c>
      <c r="H127" s="817" t="s">
        <v>760</v>
      </c>
      <c r="I127" s="818" t="s">
        <v>66</v>
      </c>
      <c r="J127" s="818" t="s">
        <v>67</v>
      </c>
      <c r="K127" s="817" t="s">
        <v>68</v>
      </c>
      <c r="L127" s="817" t="s">
        <v>69</v>
      </c>
      <c r="M127" s="817" t="s">
        <v>22</v>
      </c>
      <c r="N127" s="817" t="s">
        <v>761</v>
      </c>
      <c r="O127" s="817" t="s">
        <v>762</v>
      </c>
      <c r="P127" s="817" t="s">
        <v>763</v>
      </c>
      <c r="Q127" s="817" t="s">
        <v>764</v>
      </c>
      <c r="R127" s="817" t="s">
        <v>765</v>
      </c>
      <c r="S127" s="817" t="s">
        <v>766</v>
      </c>
      <c r="T127" s="817" t="s">
        <v>767</v>
      </c>
      <c r="U127" s="817" t="s">
        <v>768</v>
      </c>
      <c r="V127" s="817" t="s">
        <v>769</v>
      </c>
      <c r="W127" s="817" t="s">
        <v>770</v>
      </c>
      <c r="X127" s="819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16">
        <v>1</v>
      </c>
      <c r="F128" s="817" t="s">
        <v>598</v>
      </c>
      <c r="G128" s="817" t="s">
        <v>772</v>
      </c>
      <c r="H128" s="825">
        <v>28.51</v>
      </c>
      <c r="I128" s="817">
        <v>5</v>
      </c>
      <c r="J128" s="817">
        <v>3</v>
      </c>
      <c r="K128" s="817">
        <v>1</v>
      </c>
      <c r="L128" s="817">
        <v>1</v>
      </c>
      <c r="M128" s="817">
        <v>1</v>
      </c>
      <c r="N128" s="817">
        <v>8</v>
      </c>
      <c r="O128" s="817">
        <v>0</v>
      </c>
      <c r="P128" s="817">
        <v>74</v>
      </c>
      <c r="Q128" s="817">
        <v>0</v>
      </c>
      <c r="R128" s="817">
        <v>50</v>
      </c>
      <c r="S128" s="817">
        <v>0</v>
      </c>
      <c r="T128" s="817">
        <v>0</v>
      </c>
      <c r="U128" s="817">
        <v>14</v>
      </c>
      <c r="V128" s="817">
        <v>0</v>
      </c>
      <c r="W128" s="817">
        <v>17</v>
      </c>
      <c r="X128" s="819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16">
        <v>2</v>
      </c>
      <c r="F129" s="817" t="s">
        <v>599</v>
      </c>
      <c r="G129" s="817" t="s">
        <v>773</v>
      </c>
      <c r="H129" s="825">
        <v>29.15</v>
      </c>
      <c r="I129" s="817">
        <v>4</v>
      </c>
      <c r="J129" s="817">
        <v>5</v>
      </c>
      <c r="K129" s="817">
        <v>0</v>
      </c>
      <c r="L129" s="817">
        <v>2</v>
      </c>
      <c r="M129" s="817">
        <v>1</v>
      </c>
      <c r="N129" s="817">
        <v>32</v>
      </c>
      <c r="O129" s="817">
        <v>40</v>
      </c>
      <c r="P129" s="817">
        <v>0</v>
      </c>
      <c r="Q129" s="817">
        <v>24</v>
      </c>
      <c r="R129" s="817">
        <v>0</v>
      </c>
      <c r="S129" s="817">
        <v>80</v>
      </c>
      <c r="T129" s="817">
        <v>19</v>
      </c>
      <c r="U129" s="817">
        <v>0</v>
      </c>
      <c r="V129" s="817">
        <v>15</v>
      </c>
      <c r="W129" s="817">
        <v>0</v>
      </c>
      <c r="X129" s="819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16">
        <v>3</v>
      </c>
      <c r="F130" s="817" t="s">
        <v>601</v>
      </c>
      <c r="G130" s="817" t="s">
        <v>773</v>
      </c>
      <c r="H130" s="825">
        <v>22.76</v>
      </c>
      <c r="I130" s="817">
        <v>1</v>
      </c>
      <c r="J130" s="817">
        <v>4</v>
      </c>
      <c r="K130" s="817">
        <v>0</v>
      </c>
      <c r="L130" s="817">
        <v>2</v>
      </c>
      <c r="M130" s="817">
        <v>1</v>
      </c>
      <c r="N130" s="817">
        <v>16</v>
      </c>
      <c r="O130" s="817">
        <v>0</v>
      </c>
      <c r="P130" s="817">
        <v>80</v>
      </c>
      <c r="Q130" s="817">
        <v>16</v>
      </c>
      <c r="R130" s="817">
        <v>2</v>
      </c>
      <c r="S130" s="817">
        <v>0</v>
      </c>
      <c r="T130" s="817">
        <v>0</v>
      </c>
      <c r="U130" s="817">
        <v>21</v>
      </c>
      <c r="V130" s="817">
        <v>22</v>
      </c>
      <c r="W130" s="817">
        <v>26</v>
      </c>
      <c r="X130" s="819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16">
        <v>4</v>
      </c>
      <c r="F131" s="817" t="s">
        <v>809</v>
      </c>
      <c r="G131" s="817" t="s">
        <v>773</v>
      </c>
      <c r="H131" s="825">
        <v>26.68</v>
      </c>
      <c r="I131" s="817">
        <v>6</v>
      </c>
      <c r="J131" s="817">
        <v>1</v>
      </c>
      <c r="K131" s="817">
        <v>1</v>
      </c>
      <c r="L131" s="817">
        <v>1</v>
      </c>
      <c r="M131" s="817">
        <v>1</v>
      </c>
      <c r="N131" s="817">
        <v>0</v>
      </c>
      <c r="O131" s="817">
        <v>0</v>
      </c>
      <c r="P131" s="817">
        <v>36</v>
      </c>
      <c r="Q131" s="817">
        <v>20</v>
      </c>
      <c r="R131" s="817">
        <v>100</v>
      </c>
      <c r="S131" s="817">
        <v>0</v>
      </c>
      <c r="T131" s="817">
        <v>0</v>
      </c>
      <c r="U131" s="817">
        <v>17</v>
      </c>
      <c r="V131" s="817">
        <v>18</v>
      </c>
      <c r="W131" s="817">
        <v>20</v>
      </c>
      <c r="X131" s="819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16">
        <v>5</v>
      </c>
      <c r="F132" s="817" t="s">
        <v>775</v>
      </c>
      <c r="G132" s="817" t="s">
        <v>773</v>
      </c>
      <c r="H132" s="825">
        <v>31.31</v>
      </c>
      <c r="I132" s="817">
        <v>2</v>
      </c>
      <c r="J132" s="817">
        <v>7</v>
      </c>
      <c r="K132" s="817">
        <v>1</v>
      </c>
      <c r="L132" s="817">
        <v>1</v>
      </c>
      <c r="M132" s="817">
        <v>1</v>
      </c>
      <c r="N132" s="817">
        <v>0</v>
      </c>
      <c r="O132" s="817">
        <v>32</v>
      </c>
      <c r="P132" s="817">
        <v>8</v>
      </c>
      <c r="Q132" s="817">
        <v>56</v>
      </c>
      <c r="R132" s="817">
        <v>0</v>
      </c>
      <c r="S132" s="817">
        <v>0</v>
      </c>
      <c r="T132" s="817">
        <v>13</v>
      </c>
      <c r="U132" s="817">
        <v>17</v>
      </c>
      <c r="V132" s="817">
        <v>18</v>
      </c>
      <c r="W132" s="817">
        <v>0</v>
      </c>
      <c r="X132" s="81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16">
        <v>6</v>
      </c>
      <c r="F133" s="817" t="s">
        <v>774</v>
      </c>
      <c r="G133" s="817" t="s">
        <v>773</v>
      </c>
      <c r="H133" s="825">
        <v>30.06</v>
      </c>
      <c r="I133" s="817">
        <v>7</v>
      </c>
      <c r="J133" s="817">
        <v>2</v>
      </c>
      <c r="K133" s="817">
        <v>0</v>
      </c>
      <c r="L133" s="817">
        <v>1</v>
      </c>
      <c r="M133" s="817">
        <v>1</v>
      </c>
      <c r="N133" s="817">
        <v>0</v>
      </c>
      <c r="O133" s="817">
        <v>160</v>
      </c>
      <c r="P133" s="817">
        <v>40</v>
      </c>
      <c r="Q133" s="817">
        <v>40</v>
      </c>
      <c r="R133" s="817">
        <v>0</v>
      </c>
      <c r="S133" s="817">
        <v>0</v>
      </c>
      <c r="T133" s="817">
        <v>15</v>
      </c>
      <c r="U133" s="817">
        <v>16</v>
      </c>
      <c r="V133" s="817">
        <v>19</v>
      </c>
      <c r="W133" s="817">
        <v>0</v>
      </c>
      <c r="X133" s="819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16">
        <v>7</v>
      </c>
      <c r="F134" s="817" t="s">
        <v>721</v>
      </c>
      <c r="G134" s="817" t="s">
        <v>772</v>
      </c>
      <c r="H134" s="825">
        <v>23.81</v>
      </c>
      <c r="I134" s="817">
        <v>3</v>
      </c>
      <c r="J134" s="817">
        <v>2</v>
      </c>
      <c r="K134" s="817">
        <v>0</v>
      </c>
      <c r="L134" s="817">
        <v>0</v>
      </c>
      <c r="M134" s="817">
        <v>1</v>
      </c>
      <c r="N134" s="817">
        <v>0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16">
        <v>8</v>
      </c>
      <c r="F135" s="817" t="s">
        <v>817</v>
      </c>
      <c r="G135" s="817" t="s">
        <v>773</v>
      </c>
      <c r="H135" s="825">
        <v>23.77</v>
      </c>
      <c r="I135" s="817">
        <v>5</v>
      </c>
      <c r="J135" s="817">
        <v>3</v>
      </c>
      <c r="K135" s="817">
        <v>1</v>
      </c>
      <c r="L135" s="817">
        <v>2</v>
      </c>
      <c r="M135" s="817">
        <v>1</v>
      </c>
      <c r="N135" s="817">
        <v>156</v>
      </c>
      <c r="O135" s="817">
        <v>56</v>
      </c>
      <c r="P135" s="817">
        <v>0</v>
      </c>
      <c r="Q135" s="817">
        <v>40</v>
      </c>
      <c r="R135" s="817">
        <v>40</v>
      </c>
      <c r="S135" s="817">
        <v>0</v>
      </c>
      <c r="T135" s="817">
        <v>21</v>
      </c>
      <c r="U135" s="817">
        <v>0</v>
      </c>
      <c r="V135" s="817">
        <v>24</v>
      </c>
      <c r="W135" s="817">
        <v>18</v>
      </c>
      <c r="X135" s="81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16">
        <v>9</v>
      </c>
      <c r="F136" s="817" t="s">
        <v>1</v>
      </c>
      <c r="G136" s="817"/>
      <c r="H136" s="825"/>
      <c r="I136" s="817">
        <v>0</v>
      </c>
      <c r="J136" s="817">
        <v>0</v>
      </c>
      <c r="K136" s="817">
        <v>0</v>
      </c>
      <c r="L136" s="817">
        <v>0</v>
      </c>
      <c r="M136" s="817">
        <v>0</v>
      </c>
      <c r="N136" s="817">
        <v>0</v>
      </c>
      <c r="O136" s="817">
        <v>0</v>
      </c>
      <c r="P136" s="817">
        <v>0</v>
      </c>
      <c r="Q136" s="817">
        <v>0</v>
      </c>
      <c r="R136" s="817">
        <v>0</v>
      </c>
      <c r="S136" s="817">
        <v>0</v>
      </c>
      <c r="T136" s="817">
        <v>0</v>
      </c>
      <c r="U136" s="817">
        <v>0</v>
      </c>
      <c r="V136" s="817">
        <v>0</v>
      </c>
      <c r="W136" s="817">
        <v>0</v>
      </c>
      <c r="X136" s="819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20">
        <v>10</v>
      </c>
      <c r="F137" s="821" t="s">
        <v>1</v>
      </c>
      <c r="G137" s="821"/>
      <c r="H137" s="826"/>
      <c r="I137" s="821">
        <v>0</v>
      </c>
      <c r="J137" s="821">
        <v>0</v>
      </c>
      <c r="K137" s="821">
        <v>0</v>
      </c>
      <c r="L137" s="821">
        <v>0</v>
      </c>
      <c r="M137" s="821">
        <v>0</v>
      </c>
      <c r="N137" s="821">
        <v>0</v>
      </c>
      <c r="O137" s="821">
        <v>0</v>
      </c>
      <c r="P137" s="821">
        <v>0</v>
      </c>
      <c r="Q137" s="821">
        <v>0</v>
      </c>
      <c r="R137" s="821">
        <v>0</v>
      </c>
      <c r="S137" s="821">
        <v>0</v>
      </c>
      <c r="T137" s="821">
        <v>0</v>
      </c>
      <c r="U137" s="821">
        <v>0</v>
      </c>
      <c r="V137" s="821">
        <v>0</v>
      </c>
      <c r="W137" s="821">
        <v>0</v>
      </c>
      <c r="X137" s="822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27" t="s">
        <v>752</v>
      </c>
      <c r="F142" s="828" t="s">
        <v>753</v>
      </c>
      <c r="G142" s="828" t="s">
        <v>754</v>
      </c>
      <c r="H142" s="828" t="s">
        <v>755</v>
      </c>
      <c r="I142" s="828" t="s">
        <v>756</v>
      </c>
      <c r="J142" s="828" t="s">
        <v>757</v>
      </c>
      <c r="K142" s="828" t="s">
        <v>758</v>
      </c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37">
        <v>9</v>
      </c>
      <c r="F143" s="838">
        <v>8</v>
      </c>
      <c r="G143" s="831">
        <v>2</v>
      </c>
      <c r="H143" s="831">
        <v>10</v>
      </c>
      <c r="I143" s="832">
        <v>11</v>
      </c>
      <c r="J143" s="832">
        <v>24</v>
      </c>
      <c r="K143" s="831">
        <v>63</v>
      </c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831"/>
      <c r="W143" s="831"/>
      <c r="X143" s="833"/>
      <c r="AA143" s="256">
        <f>IF(E143=D140,0,1)</f>
        <v>0</v>
      </c>
    </row>
    <row r="144" spans="2:28" x14ac:dyDescent="0.25">
      <c r="E144" s="830" t="s">
        <v>583</v>
      </c>
      <c r="F144" s="831" t="s">
        <v>63</v>
      </c>
      <c r="G144" s="831" t="s">
        <v>759</v>
      </c>
      <c r="H144" s="831" t="s">
        <v>760</v>
      </c>
      <c r="I144" s="832" t="s">
        <v>66</v>
      </c>
      <c r="J144" s="832" t="s">
        <v>67</v>
      </c>
      <c r="K144" s="831" t="s">
        <v>68</v>
      </c>
      <c r="L144" s="831" t="s">
        <v>69</v>
      </c>
      <c r="M144" s="831" t="s">
        <v>22</v>
      </c>
      <c r="N144" s="831" t="s">
        <v>761</v>
      </c>
      <c r="O144" s="831" t="s">
        <v>762</v>
      </c>
      <c r="P144" s="831" t="s">
        <v>763</v>
      </c>
      <c r="Q144" s="831" t="s">
        <v>764</v>
      </c>
      <c r="R144" s="831" t="s">
        <v>765</v>
      </c>
      <c r="S144" s="831" t="s">
        <v>766</v>
      </c>
      <c r="T144" s="831" t="s">
        <v>767</v>
      </c>
      <c r="U144" s="831" t="s">
        <v>768</v>
      </c>
      <c r="V144" s="831" t="s">
        <v>769</v>
      </c>
      <c r="W144" s="831" t="s">
        <v>770</v>
      </c>
      <c r="X144" s="833" t="s">
        <v>771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30">
        <v>1</v>
      </c>
      <c r="F145" s="831" t="s">
        <v>788</v>
      </c>
      <c r="G145" s="831" t="s">
        <v>773</v>
      </c>
      <c r="H145" s="839">
        <v>26.73</v>
      </c>
      <c r="I145" s="831">
        <v>5</v>
      </c>
      <c r="J145" s="831">
        <v>2</v>
      </c>
      <c r="K145" s="831">
        <v>0</v>
      </c>
      <c r="L145" s="831">
        <v>1</v>
      </c>
      <c r="M145" s="831">
        <v>1</v>
      </c>
      <c r="N145" s="831">
        <v>0</v>
      </c>
      <c r="O145" s="831">
        <v>28</v>
      </c>
      <c r="P145" s="831">
        <v>0</v>
      </c>
      <c r="Q145" s="831">
        <v>16</v>
      </c>
      <c r="R145" s="831">
        <v>0</v>
      </c>
      <c r="S145" s="831">
        <v>16</v>
      </c>
      <c r="T145" s="831">
        <v>16</v>
      </c>
      <c r="U145" s="831">
        <v>0</v>
      </c>
      <c r="V145" s="831">
        <v>15</v>
      </c>
      <c r="W145" s="831">
        <v>0</v>
      </c>
      <c r="X145" s="833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30">
        <v>2</v>
      </c>
      <c r="F146" s="831" t="s">
        <v>607</v>
      </c>
      <c r="G146" s="831" t="s">
        <v>772</v>
      </c>
      <c r="H146" s="839">
        <v>25.93</v>
      </c>
      <c r="I146" s="831">
        <v>6</v>
      </c>
      <c r="J146" s="831">
        <v>1</v>
      </c>
      <c r="K146" s="831">
        <v>0</v>
      </c>
      <c r="L146" s="831">
        <v>0</v>
      </c>
      <c r="M146" s="831">
        <v>1</v>
      </c>
      <c r="N146" s="831">
        <v>0</v>
      </c>
      <c r="O146" s="831">
        <v>0</v>
      </c>
      <c r="P146" s="831">
        <v>75</v>
      </c>
      <c r="Q146" s="831">
        <v>0</v>
      </c>
      <c r="R146" s="831">
        <v>48</v>
      </c>
      <c r="S146" s="831">
        <v>0</v>
      </c>
      <c r="T146" s="831">
        <v>0</v>
      </c>
      <c r="U146" s="831">
        <v>18</v>
      </c>
      <c r="V146" s="831">
        <v>0</v>
      </c>
      <c r="W146" s="831">
        <v>20</v>
      </c>
      <c r="X146" s="833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30">
        <v>3</v>
      </c>
      <c r="F147" s="831" t="s">
        <v>634</v>
      </c>
      <c r="G147" s="831" t="s">
        <v>772</v>
      </c>
      <c r="H147" s="839">
        <v>23.68</v>
      </c>
      <c r="I147" s="831">
        <v>5</v>
      </c>
      <c r="J147" s="831">
        <v>1</v>
      </c>
      <c r="K147" s="831">
        <v>1</v>
      </c>
      <c r="L147" s="831">
        <v>0</v>
      </c>
      <c r="M147" s="831">
        <v>1</v>
      </c>
      <c r="N147" s="831">
        <v>0</v>
      </c>
      <c r="O147" s="831">
        <v>16</v>
      </c>
      <c r="P147" s="831">
        <v>0</v>
      </c>
      <c r="Q147" s="831">
        <v>0</v>
      </c>
      <c r="R147" s="831">
        <v>0</v>
      </c>
      <c r="S147" s="831">
        <v>0</v>
      </c>
      <c r="T147" s="831">
        <v>16</v>
      </c>
      <c r="U147" s="831">
        <v>0</v>
      </c>
      <c r="V147" s="831">
        <v>0</v>
      </c>
      <c r="W147" s="831">
        <v>0</v>
      </c>
      <c r="X147" s="83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30">
        <v>4</v>
      </c>
      <c r="F148" s="831" t="s">
        <v>603</v>
      </c>
      <c r="G148" s="831" t="s">
        <v>772</v>
      </c>
      <c r="H148" s="839">
        <v>26.26</v>
      </c>
      <c r="I148" s="831">
        <v>8</v>
      </c>
      <c r="J148" s="831">
        <v>3</v>
      </c>
      <c r="K148" s="831">
        <v>0</v>
      </c>
      <c r="L148" s="831">
        <v>0</v>
      </c>
      <c r="M148" s="831">
        <v>1</v>
      </c>
      <c r="N148" s="831">
        <v>0</v>
      </c>
      <c r="O148" s="831">
        <v>32</v>
      </c>
      <c r="P148" s="831">
        <v>0</v>
      </c>
      <c r="Q148" s="831">
        <v>0</v>
      </c>
      <c r="R148" s="831">
        <v>0</v>
      </c>
      <c r="S148" s="831">
        <v>0</v>
      </c>
      <c r="T148" s="831">
        <v>16</v>
      </c>
      <c r="U148" s="831">
        <v>0</v>
      </c>
      <c r="V148" s="831">
        <v>0</v>
      </c>
      <c r="W148" s="831">
        <v>0</v>
      </c>
      <c r="X148" s="833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30">
        <v>5</v>
      </c>
      <c r="F149" s="831" t="s">
        <v>602</v>
      </c>
      <c r="G149" s="831" t="s">
        <v>772</v>
      </c>
      <c r="H149" s="839">
        <v>21.58</v>
      </c>
      <c r="I149" s="831">
        <v>3</v>
      </c>
      <c r="J149" s="831">
        <v>0</v>
      </c>
      <c r="K149" s="831">
        <v>0</v>
      </c>
      <c r="L149" s="831">
        <v>0</v>
      </c>
      <c r="M149" s="831">
        <v>1</v>
      </c>
      <c r="N149" s="831">
        <v>0</v>
      </c>
      <c r="O149" s="831">
        <v>0</v>
      </c>
      <c r="P149" s="831">
        <v>0</v>
      </c>
      <c r="Q149" s="831">
        <v>0</v>
      </c>
      <c r="R149" s="831">
        <v>0</v>
      </c>
      <c r="S149" s="831">
        <v>0</v>
      </c>
      <c r="T149" s="831">
        <v>0</v>
      </c>
      <c r="U149" s="831">
        <v>0</v>
      </c>
      <c r="V149" s="831">
        <v>0</v>
      </c>
      <c r="W149" s="831">
        <v>0</v>
      </c>
      <c r="X149" s="833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30">
        <v>6</v>
      </c>
      <c r="F150" s="831" t="s">
        <v>584</v>
      </c>
      <c r="G150" s="831" t="s">
        <v>772</v>
      </c>
      <c r="H150" s="839">
        <v>18.809999999999999</v>
      </c>
      <c r="I150" s="831">
        <v>2</v>
      </c>
      <c r="J150" s="831">
        <v>0</v>
      </c>
      <c r="K150" s="831">
        <v>0</v>
      </c>
      <c r="L150" s="831">
        <v>0</v>
      </c>
      <c r="M150" s="831">
        <v>1</v>
      </c>
      <c r="N150" s="831">
        <v>0</v>
      </c>
      <c r="O150" s="831">
        <v>0</v>
      </c>
      <c r="P150" s="831">
        <v>0</v>
      </c>
      <c r="Q150" s="831">
        <v>0</v>
      </c>
      <c r="R150" s="831">
        <v>0</v>
      </c>
      <c r="S150" s="831">
        <v>0</v>
      </c>
      <c r="T150" s="831">
        <v>0</v>
      </c>
      <c r="U150" s="831">
        <v>0</v>
      </c>
      <c r="V150" s="831">
        <v>0</v>
      </c>
      <c r="W150" s="831">
        <v>0</v>
      </c>
      <c r="X150" s="833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30">
        <v>7</v>
      </c>
      <c r="F151" s="831" t="s">
        <v>608</v>
      </c>
      <c r="G151" s="831" t="s">
        <v>773</v>
      </c>
      <c r="H151" s="839">
        <v>28.9</v>
      </c>
      <c r="I151" s="831">
        <v>4</v>
      </c>
      <c r="J151" s="831">
        <v>1</v>
      </c>
      <c r="K151" s="831">
        <v>1</v>
      </c>
      <c r="L151" s="831">
        <v>1</v>
      </c>
      <c r="M151" s="831">
        <v>0</v>
      </c>
      <c r="N151" s="831">
        <v>0</v>
      </c>
      <c r="O151" s="831">
        <v>96</v>
      </c>
      <c r="P151" s="831">
        <v>6</v>
      </c>
      <c r="Q151" s="831">
        <v>83</v>
      </c>
      <c r="R151" s="831">
        <v>0</v>
      </c>
      <c r="S151" s="831">
        <v>0</v>
      </c>
      <c r="T151" s="831">
        <v>18</v>
      </c>
      <c r="U151" s="831">
        <v>16</v>
      </c>
      <c r="V151" s="831">
        <v>18</v>
      </c>
      <c r="W151" s="831">
        <v>0</v>
      </c>
      <c r="X151" s="833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30">
        <v>8</v>
      </c>
      <c r="F152" s="831" t="s">
        <v>790</v>
      </c>
      <c r="G152" s="831" t="s">
        <v>772</v>
      </c>
      <c r="H152" s="839">
        <v>24.43</v>
      </c>
      <c r="I152" s="831">
        <v>6</v>
      </c>
      <c r="J152" s="831">
        <v>0</v>
      </c>
      <c r="K152" s="831">
        <v>0</v>
      </c>
      <c r="L152" s="831">
        <v>0</v>
      </c>
      <c r="M152" s="831">
        <v>0</v>
      </c>
      <c r="N152" s="831">
        <v>0</v>
      </c>
      <c r="O152" s="831">
        <v>0</v>
      </c>
      <c r="P152" s="831">
        <v>116</v>
      </c>
      <c r="Q152" s="831">
        <v>0</v>
      </c>
      <c r="R152" s="831">
        <v>0</v>
      </c>
      <c r="S152" s="831">
        <v>0</v>
      </c>
      <c r="T152" s="831">
        <v>0</v>
      </c>
      <c r="U152" s="831">
        <v>18</v>
      </c>
      <c r="V152" s="831">
        <v>0</v>
      </c>
      <c r="W152" s="831">
        <v>0</v>
      </c>
      <c r="X152" s="833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30">
        <v>9</v>
      </c>
      <c r="F153" s="831" t="s">
        <v>606</v>
      </c>
      <c r="G153" s="831"/>
      <c r="H153" s="839"/>
      <c r="I153" s="831">
        <v>1</v>
      </c>
      <c r="J153" s="831">
        <v>0</v>
      </c>
      <c r="K153" s="831">
        <v>0</v>
      </c>
      <c r="L153" s="831">
        <v>0</v>
      </c>
      <c r="M153" s="831">
        <v>1</v>
      </c>
      <c r="N153" s="831">
        <v>0</v>
      </c>
      <c r="O153" s="831">
        <v>0</v>
      </c>
      <c r="P153" s="831">
        <v>0</v>
      </c>
      <c r="Q153" s="831">
        <v>0</v>
      </c>
      <c r="R153" s="831">
        <v>0</v>
      </c>
      <c r="S153" s="831">
        <v>0</v>
      </c>
      <c r="T153" s="831">
        <v>0</v>
      </c>
      <c r="U153" s="831">
        <v>0</v>
      </c>
      <c r="V153" s="831">
        <v>0</v>
      </c>
      <c r="W153" s="831">
        <v>0</v>
      </c>
      <c r="X153" s="833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34">
        <v>10</v>
      </c>
      <c r="F154" s="835" t="s">
        <v>789</v>
      </c>
      <c r="G154" s="835"/>
      <c r="H154" s="840"/>
      <c r="I154" s="835">
        <v>1</v>
      </c>
      <c r="J154" s="835">
        <v>0</v>
      </c>
      <c r="K154" s="835">
        <v>0</v>
      </c>
      <c r="L154" s="835">
        <v>0</v>
      </c>
      <c r="M154" s="835">
        <v>1</v>
      </c>
      <c r="N154" s="835">
        <v>0</v>
      </c>
      <c r="O154" s="835">
        <v>0</v>
      </c>
      <c r="P154" s="835">
        <v>0</v>
      </c>
      <c r="Q154" s="835">
        <v>0</v>
      </c>
      <c r="R154" s="835">
        <v>0</v>
      </c>
      <c r="S154" s="835">
        <v>0</v>
      </c>
      <c r="T154" s="835">
        <v>0</v>
      </c>
      <c r="U154" s="835">
        <v>0</v>
      </c>
      <c r="V154" s="835">
        <v>0</v>
      </c>
      <c r="W154" s="835">
        <v>0</v>
      </c>
      <c r="X154" s="836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29" t="s">
        <v>752</v>
      </c>
      <c r="F159" s="730" t="s">
        <v>753</v>
      </c>
      <c r="G159" s="730" t="s">
        <v>754</v>
      </c>
      <c r="H159" s="730" t="s">
        <v>755</v>
      </c>
      <c r="I159" s="730" t="s">
        <v>756</v>
      </c>
      <c r="J159" s="730" t="s">
        <v>757</v>
      </c>
      <c r="K159" s="730" t="s">
        <v>758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39">
        <v>10</v>
      </c>
      <c r="F160" s="740">
        <v>4</v>
      </c>
      <c r="G160" s="733">
        <v>9</v>
      </c>
      <c r="H160" s="733">
        <v>3</v>
      </c>
      <c r="I160" s="734">
        <v>25</v>
      </c>
      <c r="J160" s="734">
        <v>13</v>
      </c>
      <c r="K160" s="733">
        <v>87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 s="256">
        <f>IF(E160=D157,0,1)</f>
        <v>0</v>
      </c>
    </row>
    <row r="161" spans="2:28" x14ac:dyDescent="0.25">
      <c r="E161" s="732" t="s">
        <v>583</v>
      </c>
      <c r="F161" s="733" t="s">
        <v>63</v>
      </c>
      <c r="G161" s="733" t="s">
        <v>759</v>
      </c>
      <c r="H161" s="733" t="s">
        <v>760</v>
      </c>
      <c r="I161" s="734" t="s">
        <v>66</v>
      </c>
      <c r="J161" s="734" t="s">
        <v>67</v>
      </c>
      <c r="K161" s="733" t="s">
        <v>68</v>
      </c>
      <c r="L161" s="733" t="s">
        <v>69</v>
      </c>
      <c r="M161" s="733" t="s">
        <v>22</v>
      </c>
      <c r="N161" s="733" t="s">
        <v>761</v>
      </c>
      <c r="O161" s="733" t="s">
        <v>762</v>
      </c>
      <c r="P161" s="733" t="s">
        <v>763</v>
      </c>
      <c r="Q161" s="733" t="s">
        <v>764</v>
      </c>
      <c r="R161" s="733" t="s">
        <v>765</v>
      </c>
      <c r="S161" s="733" t="s">
        <v>766</v>
      </c>
      <c r="T161" s="733" t="s">
        <v>767</v>
      </c>
      <c r="U161" s="733" t="s">
        <v>768</v>
      </c>
      <c r="V161" s="733" t="s">
        <v>769</v>
      </c>
      <c r="W161" s="733" t="s">
        <v>770</v>
      </c>
      <c r="X161" s="735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32">
        <v>1</v>
      </c>
      <c r="F162" s="733" t="s">
        <v>617</v>
      </c>
      <c r="G162" s="733" t="s">
        <v>773</v>
      </c>
      <c r="H162" s="741">
        <v>25.91</v>
      </c>
      <c r="I162" s="733">
        <v>7</v>
      </c>
      <c r="J162" s="733">
        <v>1</v>
      </c>
      <c r="K162" s="733">
        <v>0</v>
      </c>
      <c r="L162" s="733">
        <v>1</v>
      </c>
      <c r="M162" s="733">
        <v>1</v>
      </c>
      <c r="N162" s="733">
        <v>0</v>
      </c>
      <c r="O162" s="733">
        <v>10</v>
      </c>
      <c r="P162" s="733">
        <v>76</v>
      </c>
      <c r="Q162" s="733">
        <v>60</v>
      </c>
      <c r="R162" s="733">
        <v>0</v>
      </c>
      <c r="S162" s="733">
        <v>0</v>
      </c>
      <c r="T162" s="733">
        <v>22</v>
      </c>
      <c r="U162" s="733">
        <v>18</v>
      </c>
      <c r="V162" s="733">
        <v>18</v>
      </c>
      <c r="W162" s="733">
        <v>0</v>
      </c>
      <c r="X162" s="73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32">
        <v>2</v>
      </c>
      <c r="F163" s="733" t="s">
        <v>642</v>
      </c>
      <c r="G163" s="733" t="s">
        <v>773</v>
      </c>
      <c r="H163" s="741">
        <v>27.33</v>
      </c>
      <c r="I163" s="733">
        <v>7</v>
      </c>
      <c r="J163" s="733">
        <v>3</v>
      </c>
      <c r="K163" s="733">
        <v>0</v>
      </c>
      <c r="L163" s="733">
        <v>2</v>
      </c>
      <c r="M163" s="733">
        <v>1</v>
      </c>
      <c r="N163" s="733">
        <v>10</v>
      </c>
      <c r="O163" s="733">
        <v>0</v>
      </c>
      <c r="P163" s="733">
        <v>80</v>
      </c>
      <c r="Q163" s="733">
        <v>0</v>
      </c>
      <c r="R163" s="733">
        <v>20</v>
      </c>
      <c r="S163" s="733">
        <v>40</v>
      </c>
      <c r="T163" s="733">
        <v>0</v>
      </c>
      <c r="U163" s="733">
        <v>15</v>
      </c>
      <c r="V163" s="733">
        <v>0</v>
      </c>
      <c r="W163" s="733">
        <v>19</v>
      </c>
      <c r="X163" s="735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32">
        <v>3</v>
      </c>
      <c r="F164" s="733" t="s">
        <v>715</v>
      </c>
      <c r="G164" s="733" t="s">
        <v>773</v>
      </c>
      <c r="H164" s="741">
        <v>28.36</v>
      </c>
      <c r="I164" s="733">
        <v>9</v>
      </c>
      <c r="J164" s="733">
        <v>2</v>
      </c>
      <c r="K164" s="733">
        <v>0</v>
      </c>
      <c r="L164" s="733">
        <v>2</v>
      </c>
      <c r="M164" s="733">
        <v>1</v>
      </c>
      <c r="N164" s="733">
        <v>60</v>
      </c>
      <c r="O164" s="733">
        <v>10</v>
      </c>
      <c r="P164" s="733">
        <v>111</v>
      </c>
      <c r="Q164" s="733">
        <v>107</v>
      </c>
      <c r="R164" s="733">
        <v>0</v>
      </c>
      <c r="S164" s="733">
        <v>0</v>
      </c>
      <c r="T164" s="733">
        <v>20</v>
      </c>
      <c r="U164" s="733">
        <v>18</v>
      </c>
      <c r="V164" s="733">
        <v>15</v>
      </c>
      <c r="W164" s="733">
        <v>0</v>
      </c>
      <c r="X164" s="735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32">
        <v>4</v>
      </c>
      <c r="F165" s="733" t="s">
        <v>637</v>
      </c>
      <c r="G165" s="733" t="s">
        <v>772</v>
      </c>
      <c r="H165" s="741">
        <v>26.1</v>
      </c>
      <c r="I165" s="733">
        <v>3</v>
      </c>
      <c r="J165" s="733">
        <v>1</v>
      </c>
      <c r="K165" s="733">
        <v>1</v>
      </c>
      <c r="L165" s="733">
        <v>0</v>
      </c>
      <c r="M165" s="733">
        <v>1</v>
      </c>
      <c r="N165" s="733">
        <v>0</v>
      </c>
      <c r="O165" s="733">
        <v>0</v>
      </c>
      <c r="P165" s="733">
        <v>20</v>
      </c>
      <c r="Q165" s="733">
        <v>50</v>
      </c>
      <c r="R165" s="733">
        <v>0</v>
      </c>
      <c r="S165" s="733">
        <v>0</v>
      </c>
      <c r="T165" s="733">
        <v>0</v>
      </c>
      <c r="U165" s="733">
        <v>24</v>
      </c>
      <c r="V165" s="733">
        <v>17</v>
      </c>
      <c r="W165" s="733">
        <v>0</v>
      </c>
      <c r="X165" s="735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32">
        <v>5</v>
      </c>
      <c r="F166" s="733" t="s">
        <v>615</v>
      </c>
      <c r="G166" s="733" t="s">
        <v>773</v>
      </c>
      <c r="H166" s="741">
        <v>24.71</v>
      </c>
      <c r="I166" s="733">
        <v>2</v>
      </c>
      <c r="J166" s="733">
        <v>6</v>
      </c>
      <c r="K166" s="733">
        <v>0</v>
      </c>
      <c r="L166" s="733">
        <v>1</v>
      </c>
      <c r="M166" s="733">
        <v>1</v>
      </c>
      <c r="N166" s="733">
        <v>0</v>
      </c>
      <c r="O166" s="733">
        <v>0</v>
      </c>
      <c r="P166" s="733">
        <v>48</v>
      </c>
      <c r="Q166" s="733">
        <v>40</v>
      </c>
      <c r="R166" s="733">
        <v>0</v>
      </c>
      <c r="S166" s="733">
        <v>32</v>
      </c>
      <c r="T166" s="733">
        <v>0</v>
      </c>
      <c r="U166" s="733">
        <v>23</v>
      </c>
      <c r="V166" s="733">
        <v>20</v>
      </c>
      <c r="W166" s="733">
        <v>0</v>
      </c>
      <c r="X166" s="735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32">
        <v>6</v>
      </c>
      <c r="F167" s="733" t="s">
        <v>777</v>
      </c>
      <c r="G167" s="733" t="s">
        <v>773</v>
      </c>
      <c r="H167" s="741">
        <v>28.36</v>
      </c>
      <c r="I167" s="733">
        <v>4</v>
      </c>
      <c r="J167" s="733">
        <v>1</v>
      </c>
      <c r="K167" s="733">
        <v>1</v>
      </c>
      <c r="L167" s="733">
        <v>2</v>
      </c>
      <c r="M167" s="733">
        <v>1</v>
      </c>
      <c r="N167" s="733">
        <v>103</v>
      </c>
      <c r="O167" s="733">
        <v>20</v>
      </c>
      <c r="P167" s="733">
        <v>40</v>
      </c>
      <c r="Q167" s="733">
        <v>56</v>
      </c>
      <c r="R167" s="733">
        <v>0</v>
      </c>
      <c r="S167" s="733">
        <v>0</v>
      </c>
      <c r="T167" s="733">
        <v>16</v>
      </c>
      <c r="U167" s="733">
        <v>20</v>
      </c>
      <c r="V167" s="733">
        <v>17</v>
      </c>
      <c r="W167" s="733">
        <v>0</v>
      </c>
      <c r="X167" s="73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32">
        <v>7</v>
      </c>
      <c r="F168" s="733" t="s">
        <v>630</v>
      </c>
      <c r="G168" s="733" t="s">
        <v>772</v>
      </c>
      <c r="H168" s="741">
        <v>25.55</v>
      </c>
      <c r="I168" s="733">
        <v>5</v>
      </c>
      <c r="J168" s="733">
        <v>2</v>
      </c>
      <c r="K168" s="733">
        <v>1</v>
      </c>
      <c r="L168" s="733">
        <v>0</v>
      </c>
      <c r="M168" s="733">
        <v>1</v>
      </c>
      <c r="N168" s="733">
        <v>0</v>
      </c>
      <c r="O168" s="733">
        <v>40</v>
      </c>
      <c r="P168" s="733">
        <v>94</v>
      </c>
      <c r="Q168" s="733">
        <v>0</v>
      </c>
      <c r="R168" s="733">
        <v>0</v>
      </c>
      <c r="S168" s="733">
        <v>0</v>
      </c>
      <c r="T168" s="733">
        <v>20</v>
      </c>
      <c r="U168" s="733">
        <v>14</v>
      </c>
      <c r="V168" s="733">
        <v>0</v>
      </c>
      <c r="W168" s="733">
        <v>0</v>
      </c>
      <c r="X168" s="735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32">
        <v>8</v>
      </c>
      <c r="F169" s="733" t="s">
        <v>821</v>
      </c>
      <c r="G169" s="733" t="s">
        <v>773</v>
      </c>
      <c r="H169" s="741">
        <v>24.2</v>
      </c>
      <c r="I169" s="733">
        <v>4</v>
      </c>
      <c r="J169" s="733">
        <v>1</v>
      </c>
      <c r="K169" s="733">
        <v>1</v>
      </c>
      <c r="L169" s="733">
        <v>1</v>
      </c>
      <c r="M169" s="733">
        <v>1</v>
      </c>
      <c r="N169" s="733">
        <v>0</v>
      </c>
      <c r="O169" s="733">
        <v>0</v>
      </c>
      <c r="P169" s="733">
        <v>25</v>
      </c>
      <c r="Q169" s="733">
        <v>0</v>
      </c>
      <c r="R169" s="733">
        <v>40</v>
      </c>
      <c r="S169" s="733">
        <v>24</v>
      </c>
      <c r="T169" s="733">
        <v>0</v>
      </c>
      <c r="U169" s="733">
        <v>20</v>
      </c>
      <c r="V169" s="733">
        <v>0</v>
      </c>
      <c r="W169" s="733">
        <v>18</v>
      </c>
      <c r="X169" s="735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32">
        <v>9</v>
      </c>
      <c r="F170" s="733" t="s">
        <v>1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36">
        <v>10</v>
      </c>
      <c r="F171" s="737" t="s">
        <v>1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" zoomScale="75" zoomScaleNormal="75" workbookViewId="0">
      <selection activeCell="AF27" sqref="AF2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918" t="s">
        <v>752</v>
      </c>
      <c r="F6" s="919" t="s">
        <v>753</v>
      </c>
      <c r="G6" s="919" t="s">
        <v>754</v>
      </c>
      <c r="H6" s="919" t="s">
        <v>755</v>
      </c>
      <c r="I6" s="919" t="s">
        <v>756</v>
      </c>
      <c r="J6" s="919" t="s">
        <v>757</v>
      </c>
      <c r="K6" s="919" t="s">
        <v>758</v>
      </c>
      <c r="L6" s="919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20"/>
      <c r="Y6" s="256">
        <f>IF(ISBLANK(E6),0,1)</f>
        <v>1</v>
      </c>
      <c r="AA6" s="256">
        <f ca="1">IF(Y6=1,IF(AA19&gt;0,1,0),0)</f>
        <v>1</v>
      </c>
    </row>
    <row r="7" spans="2:28" x14ac:dyDescent="0.25">
      <c r="E7" s="928">
        <v>1</v>
      </c>
      <c r="F7" s="929">
        <v>9</v>
      </c>
      <c r="G7" s="922">
        <v>5</v>
      </c>
      <c r="H7" s="922">
        <v>7</v>
      </c>
      <c r="I7" s="923">
        <v>17</v>
      </c>
      <c r="J7" s="923">
        <v>18</v>
      </c>
      <c r="K7" s="922">
        <v>80</v>
      </c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4"/>
      <c r="AA7" s="256">
        <f>IF(E7=D4,0,1)</f>
        <v>0</v>
      </c>
    </row>
    <row r="8" spans="2:28" x14ac:dyDescent="0.25">
      <c r="E8" s="921" t="s">
        <v>583</v>
      </c>
      <c r="F8" s="922" t="s">
        <v>63</v>
      </c>
      <c r="G8" s="922" t="s">
        <v>759</v>
      </c>
      <c r="H8" s="922" t="s">
        <v>760</v>
      </c>
      <c r="I8" s="923" t="s">
        <v>66</v>
      </c>
      <c r="J8" s="923" t="s">
        <v>67</v>
      </c>
      <c r="K8" s="922" t="s">
        <v>68</v>
      </c>
      <c r="L8" s="922" t="s">
        <v>69</v>
      </c>
      <c r="M8" s="922" t="s">
        <v>22</v>
      </c>
      <c r="N8" s="922" t="s">
        <v>761</v>
      </c>
      <c r="O8" s="922" t="s">
        <v>762</v>
      </c>
      <c r="P8" s="922" t="s">
        <v>763</v>
      </c>
      <c r="Q8" s="922" t="s">
        <v>764</v>
      </c>
      <c r="R8" s="922" t="s">
        <v>765</v>
      </c>
      <c r="S8" s="922" t="s">
        <v>766</v>
      </c>
      <c r="T8" s="922" t="s">
        <v>767</v>
      </c>
      <c r="U8" s="922" t="s">
        <v>768</v>
      </c>
      <c r="V8" s="922" t="s">
        <v>769</v>
      </c>
      <c r="W8" s="922" t="s">
        <v>770</v>
      </c>
      <c r="X8" s="924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921">
        <v>1</v>
      </c>
      <c r="F9" s="922" t="s">
        <v>781</v>
      </c>
      <c r="G9" s="922" t="s">
        <v>773</v>
      </c>
      <c r="H9" s="930">
        <v>25.97</v>
      </c>
      <c r="I9" s="922">
        <v>5</v>
      </c>
      <c r="J9" s="922">
        <v>2</v>
      </c>
      <c r="K9" s="922">
        <v>0</v>
      </c>
      <c r="L9" s="922">
        <v>1</v>
      </c>
      <c r="M9" s="922">
        <v>1</v>
      </c>
      <c r="N9" s="922">
        <v>0</v>
      </c>
      <c r="O9" s="922">
        <v>25</v>
      </c>
      <c r="P9" s="922">
        <v>20</v>
      </c>
      <c r="Q9" s="922">
        <v>0</v>
      </c>
      <c r="R9" s="922">
        <v>8</v>
      </c>
      <c r="S9" s="922">
        <v>0</v>
      </c>
      <c r="T9" s="922">
        <v>23</v>
      </c>
      <c r="U9" s="922">
        <v>19</v>
      </c>
      <c r="V9" s="922">
        <v>0</v>
      </c>
      <c r="W9" s="922">
        <v>17</v>
      </c>
      <c r="X9" s="924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921">
        <v>2</v>
      </c>
      <c r="F10" s="922" t="s">
        <v>783</v>
      </c>
      <c r="G10" s="922" t="s">
        <v>772</v>
      </c>
      <c r="H10" s="930">
        <v>21.4</v>
      </c>
      <c r="I10" s="922">
        <v>5</v>
      </c>
      <c r="J10" s="922">
        <v>1</v>
      </c>
      <c r="K10" s="922">
        <v>0</v>
      </c>
      <c r="L10" s="922">
        <v>0</v>
      </c>
      <c r="M10" s="922">
        <v>1</v>
      </c>
      <c r="N10" s="922">
        <v>0</v>
      </c>
      <c r="O10" s="922">
        <v>0</v>
      </c>
      <c r="P10" s="922">
        <v>0</v>
      </c>
      <c r="Q10" s="922">
        <v>0</v>
      </c>
      <c r="R10" s="922">
        <v>0</v>
      </c>
      <c r="S10" s="922">
        <v>0</v>
      </c>
      <c r="T10" s="922">
        <v>0</v>
      </c>
      <c r="U10" s="922">
        <v>0</v>
      </c>
      <c r="V10" s="922">
        <v>0</v>
      </c>
      <c r="W10" s="922">
        <v>0</v>
      </c>
      <c r="X10" s="924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921">
        <v>3</v>
      </c>
      <c r="F11" s="922" t="s">
        <v>687</v>
      </c>
      <c r="G11" s="922" t="s">
        <v>773</v>
      </c>
      <c r="H11" s="930">
        <v>27.83</v>
      </c>
      <c r="I11" s="922">
        <v>6</v>
      </c>
      <c r="J11" s="922">
        <v>2</v>
      </c>
      <c r="K11" s="922">
        <v>0</v>
      </c>
      <c r="L11" s="922">
        <v>1</v>
      </c>
      <c r="M11" s="922">
        <v>1</v>
      </c>
      <c r="N11" s="922">
        <v>0</v>
      </c>
      <c r="O11" s="922">
        <v>40</v>
      </c>
      <c r="P11" s="922">
        <v>40</v>
      </c>
      <c r="Q11" s="922">
        <v>40</v>
      </c>
      <c r="R11" s="922">
        <v>0</v>
      </c>
      <c r="S11" s="922">
        <v>0</v>
      </c>
      <c r="T11" s="922">
        <v>20</v>
      </c>
      <c r="U11" s="922">
        <v>19</v>
      </c>
      <c r="V11" s="922">
        <v>15</v>
      </c>
      <c r="W11" s="922">
        <v>0</v>
      </c>
      <c r="X11" s="924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921">
        <v>4</v>
      </c>
      <c r="F12" s="922" t="s">
        <v>780</v>
      </c>
      <c r="G12" s="922" t="s">
        <v>772</v>
      </c>
      <c r="H12" s="930">
        <v>24.78</v>
      </c>
      <c r="I12" s="922">
        <v>4</v>
      </c>
      <c r="J12" s="922">
        <v>2</v>
      </c>
      <c r="K12" s="922">
        <v>1</v>
      </c>
      <c r="L12" s="922">
        <v>0</v>
      </c>
      <c r="M12" s="922">
        <v>1</v>
      </c>
      <c r="N12" s="922">
        <v>0</v>
      </c>
      <c r="O12" s="922">
        <v>0</v>
      </c>
      <c r="P12" s="922">
        <v>61</v>
      </c>
      <c r="Q12" s="922">
        <v>16</v>
      </c>
      <c r="R12" s="922">
        <v>0</v>
      </c>
      <c r="S12" s="922">
        <v>0</v>
      </c>
      <c r="T12" s="922">
        <v>0</v>
      </c>
      <c r="U12" s="922">
        <v>15</v>
      </c>
      <c r="V12" s="922">
        <v>16</v>
      </c>
      <c r="W12" s="922">
        <v>0</v>
      </c>
      <c r="X12" s="924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921">
        <v>5</v>
      </c>
      <c r="F13" s="922" t="s">
        <v>612</v>
      </c>
      <c r="G13" s="922" t="s">
        <v>772</v>
      </c>
      <c r="H13" s="930">
        <v>24.19</v>
      </c>
      <c r="I13" s="922">
        <v>6</v>
      </c>
      <c r="J13" s="922">
        <v>0</v>
      </c>
      <c r="K13" s="922">
        <v>1</v>
      </c>
      <c r="L13" s="922">
        <v>0</v>
      </c>
      <c r="M13" s="922">
        <v>1</v>
      </c>
      <c r="N13" s="922">
        <v>0</v>
      </c>
      <c r="O13" s="922">
        <v>0</v>
      </c>
      <c r="P13" s="922">
        <v>0</v>
      </c>
      <c r="Q13" s="922">
        <v>0</v>
      </c>
      <c r="R13" s="922">
        <v>0</v>
      </c>
      <c r="S13" s="922">
        <v>0</v>
      </c>
      <c r="T13" s="922">
        <v>0</v>
      </c>
      <c r="U13" s="922">
        <v>0</v>
      </c>
      <c r="V13" s="922">
        <v>0</v>
      </c>
      <c r="W13" s="922">
        <v>0</v>
      </c>
      <c r="X13" s="924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921">
        <v>6</v>
      </c>
      <c r="F14" s="922" t="s">
        <v>610</v>
      </c>
      <c r="G14" s="922" t="s">
        <v>773</v>
      </c>
      <c r="H14" s="930">
        <v>22.17</v>
      </c>
      <c r="I14" s="922">
        <v>6</v>
      </c>
      <c r="J14" s="922">
        <v>1</v>
      </c>
      <c r="K14" s="922">
        <v>0</v>
      </c>
      <c r="L14" s="922">
        <v>1</v>
      </c>
      <c r="M14" s="922">
        <v>1</v>
      </c>
      <c r="N14" s="922">
        <v>0</v>
      </c>
      <c r="O14" s="922">
        <v>0</v>
      </c>
      <c r="P14" s="922">
        <v>52</v>
      </c>
      <c r="Q14" s="922">
        <v>0</v>
      </c>
      <c r="R14" s="922">
        <v>40</v>
      </c>
      <c r="S14" s="922">
        <v>12</v>
      </c>
      <c r="T14" s="922">
        <v>0</v>
      </c>
      <c r="U14" s="922">
        <v>21</v>
      </c>
      <c r="V14" s="922">
        <v>0</v>
      </c>
      <c r="W14" s="922">
        <v>18</v>
      </c>
      <c r="X14" s="924">
        <v>22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11</v>
      </c>
      <c r="C15" s="256">
        <f t="shared" ca="1" si="3"/>
        <v>11</v>
      </c>
      <c r="E15" s="921">
        <v>7</v>
      </c>
      <c r="F15" s="922" t="s">
        <v>784</v>
      </c>
      <c r="G15" s="922" t="s">
        <v>773</v>
      </c>
      <c r="H15" s="930">
        <v>20.88</v>
      </c>
      <c r="I15" s="922">
        <v>6</v>
      </c>
      <c r="J15" s="922">
        <v>2</v>
      </c>
      <c r="K15" s="922">
        <v>0</v>
      </c>
      <c r="L15" s="922">
        <v>1</v>
      </c>
      <c r="M15" s="922">
        <v>1</v>
      </c>
      <c r="N15" s="922">
        <v>0</v>
      </c>
      <c r="O15" s="922">
        <v>10</v>
      </c>
      <c r="P15" s="922">
        <v>50</v>
      </c>
      <c r="Q15" s="922">
        <v>4</v>
      </c>
      <c r="R15" s="922">
        <v>0</v>
      </c>
      <c r="S15" s="922">
        <v>0</v>
      </c>
      <c r="T15" s="922">
        <v>28</v>
      </c>
      <c r="U15" s="922">
        <v>14</v>
      </c>
      <c r="V15" s="922">
        <v>30</v>
      </c>
      <c r="W15" s="922">
        <v>0</v>
      </c>
      <c r="X15" s="924">
        <v>0</v>
      </c>
      <c r="Y15" s="256">
        <f t="shared" ca="1" si="1"/>
        <v>11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921">
        <v>8</v>
      </c>
      <c r="F16" s="922" t="s">
        <v>663</v>
      </c>
      <c r="G16" s="922" t="s">
        <v>773</v>
      </c>
      <c r="H16" s="930">
        <v>21.23</v>
      </c>
      <c r="I16" s="922">
        <v>5</v>
      </c>
      <c r="J16" s="922">
        <v>4</v>
      </c>
      <c r="K16" s="922">
        <v>1</v>
      </c>
      <c r="L16" s="922">
        <v>1</v>
      </c>
      <c r="M16" s="922">
        <v>1</v>
      </c>
      <c r="N16" s="922">
        <v>0</v>
      </c>
      <c r="O16" s="922">
        <v>20</v>
      </c>
      <c r="P16" s="922">
        <v>0</v>
      </c>
      <c r="Q16" s="922">
        <v>4</v>
      </c>
      <c r="R16" s="922">
        <v>0</v>
      </c>
      <c r="S16" s="922">
        <v>32</v>
      </c>
      <c r="T16" s="922">
        <v>26</v>
      </c>
      <c r="U16" s="922">
        <v>0</v>
      </c>
      <c r="V16" s="922">
        <v>28</v>
      </c>
      <c r="W16" s="922">
        <v>0</v>
      </c>
      <c r="X16" s="924">
        <v>18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21">
        <v>9</v>
      </c>
      <c r="F17" s="922" t="s">
        <v>1</v>
      </c>
      <c r="G17" s="922"/>
      <c r="H17" s="930"/>
      <c r="I17" s="922">
        <v>0</v>
      </c>
      <c r="J17" s="922">
        <v>0</v>
      </c>
      <c r="K17" s="922">
        <v>0</v>
      </c>
      <c r="L17" s="922">
        <v>0</v>
      </c>
      <c r="M17" s="922">
        <v>0</v>
      </c>
      <c r="N17" s="922">
        <v>0</v>
      </c>
      <c r="O17" s="922">
        <v>0</v>
      </c>
      <c r="P17" s="922">
        <v>0</v>
      </c>
      <c r="Q17" s="922">
        <v>0</v>
      </c>
      <c r="R17" s="922">
        <v>0</v>
      </c>
      <c r="S17" s="922">
        <v>0</v>
      </c>
      <c r="T17" s="922">
        <v>0</v>
      </c>
      <c r="U17" s="922">
        <v>0</v>
      </c>
      <c r="V17" s="922">
        <v>0</v>
      </c>
      <c r="W17" s="922">
        <v>0</v>
      </c>
      <c r="X17" s="924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>
        <f t="shared" ca="1" si="0"/>
        <v>13</v>
      </c>
      <c r="E18" s="925">
        <v>10</v>
      </c>
      <c r="F18" s="926" t="s">
        <v>813</v>
      </c>
      <c r="G18" s="926"/>
      <c r="H18" s="931"/>
      <c r="I18" s="926">
        <v>0</v>
      </c>
      <c r="J18" s="926">
        <v>0</v>
      </c>
      <c r="K18" s="926">
        <v>0</v>
      </c>
      <c r="L18" s="926">
        <v>0</v>
      </c>
      <c r="M18" s="926">
        <v>0</v>
      </c>
      <c r="N18" s="926">
        <v>0</v>
      </c>
      <c r="O18" s="926">
        <v>0</v>
      </c>
      <c r="P18" s="926">
        <v>0</v>
      </c>
      <c r="Q18" s="926">
        <v>0</v>
      </c>
      <c r="R18" s="926">
        <v>0</v>
      </c>
      <c r="S18" s="926">
        <v>0</v>
      </c>
      <c r="T18" s="926">
        <v>0</v>
      </c>
      <c r="U18" s="926">
        <v>0</v>
      </c>
      <c r="V18" s="926">
        <v>0</v>
      </c>
      <c r="W18" s="926">
        <v>0</v>
      </c>
      <c r="X18" s="927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988" t="s">
        <v>752</v>
      </c>
      <c r="F23" s="989" t="s">
        <v>753</v>
      </c>
      <c r="G23" s="989" t="s">
        <v>754</v>
      </c>
      <c r="H23" s="989" t="s">
        <v>755</v>
      </c>
      <c r="I23" s="989" t="s">
        <v>756</v>
      </c>
      <c r="J23" s="989" t="s">
        <v>757</v>
      </c>
      <c r="K23" s="989" t="s">
        <v>758</v>
      </c>
      <c r="L23" s="989"/>
      <c r="M23" s="989"/>
      <c r="N23" s="989"/>
      <c r="O23" s="989"/>
      <c r="P23" s="989"/>
      <c r="Q23" s="989"/>
      <c r="R23" s="989"/>
      <c r="S23" s="989"/>
      <c r="T23" s="989"/>
      <c r="U23" s="989"/>
      <c r="V23" s="989"/>
      <c r="W23" s="989"/>
      <c r="X23" s="99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998">
        <v>2</v>
      </c>
      <c r="F24" s="999">
        <v>10</v>
      </c>
      <c r="G24" s="992">
        <v>6</v>
      </c>
      <c r="H24" s="992">
        <v>6</v>
      </c>
      <c r="I24" s="993">
        <v>17</v>
      </c>
      <c r="J24" s="993">
        <v>20</v>
      </c>
      <c r="K24" s="992">
        <v>60</v>
      </c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2"/>
      <c r="X24" s="994"/>
      <c r="AA24" s="256">
        <f>IF(E24=D21,0,1)</f>
        <v>0</v>
      </c>
    </row>
    <row r="25" spans="2:28" x14ac:dyDescent="0.25">
      <c r="E25" s="991" t="s">
        <v>583</v>
      </c>
      <c r="F25" s="992" t="s">
        <v>63</v>
      </c>
      <c r="G25" s="992" t="s">
        <v>759</v>
      </c>
      <c r="H25" s="992" t="s">
        <v>760</v>
      </c>
      <c r="I25" s="993" t="s">
        <v>66</v>
      </c>
      <c r="J25" s="993" t="s">
        <v>67</v>
      </c>
      <c r="K25" s="992" t="s">
        <v>68</v>
      </c>
      <c r="L25" s="992" t="s">
        <v>69</v>
      </c>
      <c r="M25" s="992" t="s">
        <v>22</v>
      </c>
      <c r="N25" s="992" t="s">
        <v>761</v>
      </c>
      <c r="O25" s="992" t="s">
        <v>762</v>
      </c>
      <c r="P25" s="992" t="s">
        <v>763</v>
      </c>
      <c r="Q25" s="992" t="s">
        <v>764</v>
      </c>
      <c r="R25" s="992" t="s">
        <v>765</v>
      </c>
      <c r="S25" s="992" t="s">
        <v>766</v>
      </c>
      <c r="T25" s="992" t="s">
        <v>767</v>
      </c>
      <c r="U25" s="992" t="s">
        <v>768</v>
      </c>
      <c r="V25" s="992" t="s">
        <v>769</v>
      </c>
      <c r="W25" s="992" t="s">
        <v>770</v>
      </c>
      <c r="X25" s="994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991">
        <v>1</v>
      </c>
      <c r="F26" s="992" t="s">
        <v>791</v>
      </c>
      <c r="G26" s="992" t="s">
        <v>772</v>
      </c>
      <c r="H26" s="1000">
        <v>22.27</v>
      </c>
      <c r="I26" s="992">
        <v>6</v>
      </c>
      <c r="J26" s="992">
        <v>1</v>
      </c>
      <c r="K26" s="992">
        <v>0</v>
      </c>
      <c r="L26" s="992">
        <v>1</v>
      </c>
      <c r="M26" s="992">
        <v>1</v>
      </c>
      <c r="N26" s="992">
        <v>10</v>
      </c>
      <c r="O26" s="992">
        <v>0</v>
      </c>
      <c r="P26" s="992">
        <v>90</v>
      </c>
      <c r="Q26" s="992">
        <v>0</v>
      </c>
      <c r="R26" s="992">
        <v>0</v>
      </c>
      <c r="S26" s="992">
        <v>0</v>
      </c>
      <c r="T26" s="992">
        <v>0</v>
      </c>
      <c r="U26" s="992">
        <v>21</v>
      </c>
      <c r="V26" s="992">
        <v>0</v>
      </c>
      <c r="W26" s="992">
        <v>0</v>
      </c>
      <c r="X26" s="994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991">
        <v>2</v>
      </c>
      <c r="F27" s="992" t="s">
        <v>732</v>
      </c>
      <c r="G27" s="992" t="s">
        <v>772</v>
      </c>
      <c r="H27" s="1000">
        <v>18.940000000000001</v>
      </c>
      <c r="I27" s="992">
        <v>1</v>
      </c>
      <c r="J27" s="992">
        <v>0</v>
      </c>
      <c r="K27" s="992">
        <v>0</v>
      </c>
      <c r="L27" s="992">
        <v>0</v>
      </c>
      <c r="M27" s="992">
        <v>0</v>
      </c>
      <c r="N27" s="992">
        <v>0</v>
      </c>
      <c r="O27" s="992">
        <v>0</v>
      </c>
      <c r="P27" s="992">
        <v>0</v>
      </c>
      <c r="Q27" s="992">
        <v>0</v>
      </c>
      <c r="R27" s="992">
        <v>0</v>
      </c>
      <c r="S27" s="992">
        <v>0</v>
      </c>
      <c r="T27" s="992">
        <v>0</v>
      </c>
      <c r="U27" s="992">
        <v>0</v>
      </c>
      <c r="V27" s="992">
        <v>0</v>
      </c>
      <c r="W27" s="992">
        <v>0</v>
      </c>
      <c r="X27" s="994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991">
        <v>3</v>
      </c>
      <c r="F28" s="992" t="s">
        <v>710</v>
      </c>
      <c r="G28" s="992" t="s">
        <v>773</v>
      </c>
      <c r="H28" s="1000">
        <v>15.11</v>
      </c>
      <c r="I28" s="992">
        <v>1</v>
      </c>
      <c r="J28" s="992">
        <v>1</v>
      </c>
      <c r="K28" s="992">
        <v>0</v>
      </c>
      <c r="L28" s="992">
        <v>1</v>
      </c>
      <c r="M28" s="992">
        <v>0</v>
      </c>
      <c r="N28" s="992">
        <v>0</v>
      </c>
      <c r="O28" s="992">
        <v>58</v>
      </c>
      <c r="P28" s="992">
        <v>36</v>
      </c>
      <c r="Q28" s="992">
        <v>0</v>
      </c>
      <c r="R28" s="992">
        <v>32</v>
      </c>
      <c r="S28" s="992">
        <v>0</v>
      </c>
      <c r="T28" s="992">
        <v>32</v>
      </c>
      <c r="U28" s="992">
        <v>26</v>
      </c>
      <c r="V28" s="992">
        <v>0</v>
      </c>
      <c r="W28" s="992">
        <v>30</v>
      </c>
      <c r="X28" s="994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39</v>
      </c>
      <c r="C29" s="256">
        <f t="shared" ca="1" si="9"/>
        <v>39</v>
      </c>
      <c r="E29" s="991">
        <v>4</v>
      </c>
      <c r="F29" s="992" t="s">
        <v>824</v>
      </c>
      <c r="G29" s="992" t="s">
        <v>773</v>
      </c>
      <c r="H29" s="1000">
        <v>27.61</v>
      </c>
      <c r="I29" s="992">
        <v>7</v>
      </c>
      <c r="J29" s="992">
        <v>2</v>
      </c>
      <c r="K29" s="992">
        <v>0</v>
      </c>
      <c r="L29" s="992">
        <v>2</v>
      </c>
      <c r="M29" s="992">
        <v>1</v>
      </c>
      <c r="N29" s="992">
        <v>56</v>
      </c>
      <c r="O29" s="992">
        <v>134</v>
      </c>
      <c r="P29" s="992">
        <v>0</v>
      </c>
      <c r="Q29" s="992">
        <v>72</v>
      </c>
      <c r="R29" s="992">
        <v>40</v>
      </c>
      <c r="S29" s="992">
        <v>0</v>
      </c>
      <c r="T29" s="992">
        <v>15</v>
      </c>
      <c r="U29" s="992">
        <v>0</v>
      </c>
      <c r="V29" s="992">
        <v>15</v>
      </c>
      <c r="W29" s="992">
        <v>21</v>
      </c>
      <c r="X29" s="994">
        <v>0</v>
      </c>
      <c r="Y29" s="256">
        <f t="shared" ca="1" si="7"/>
        <v>39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991">
        <v>5</v>
      </c>
      <c r="F30" s="992" t="s">
        <v>624</v>
      </c>
      <c r="G30" s="992" t="s">
        <v>773</v>
      </c>
      <c r="H30" s="1000">
        <v>27.08</v>
      </c>
      <c r="I30" s="992">
        <v>3</v>
      </c>
      <c r="J30" s="992">
        <v>1</v>
      </c>
      <c r="K30" s="992">
        <v>0</v>
      </c>
      <c r="L30" s="992">
        <v>1</v>
      </c>
      <c r="M30" s="992">
        <v>1</v>
      </c>
      <c r="N30" s="992">
        <v>0</v>
      </c>
      <c r="O30" s="992">
        <v>91</v>
      </c>
      <c r="P30" s="992">
        <v>0</v>
      </c>
      <c r="Q30" s="992">
        <v>93</v>
      </c>
      <c r="R30" s="992">
        <v>0</v>
      </c>
      <c r="S30" s="992">
        <v>98</v>
      </c>
      <c r="T30" s="992">
        <v>17</v>
      </c>
      <c r="U30" s="992">
        <v>0</v>
      </c>
      <c r="V30" s="992">
        <v>17</v>
      </c>
      <c r="W30" s="992">
        <v>0</v>
      </c>
      <c r="X30" s="994">
        <v>20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991">
        <v>6</v>
      </c>
      <c r="F31" s="992" t="s">
        <v>613</v>
      </c>
      <c r="G31" s="992" t="s">
        <v>772</v>
      </c>
      <c r="H31" s="1000">
        <v>28.95</v>
      </c>
      <c r="I31" s="992">
        <v>8</v>
      </c>
      <c r="J31" s="992">
        <v>3</v>
      </c>
      <c r="K31" s="992">
        <v>0</v>
      </c>
      <c r="L31" s="992">
        <v>0</v>
      </c>
      <c r="M31" s="992">
        <v>1</v>
      </c>
      <c r="N31" s="992">
        <v>0</v>
      </c>
      <c r="O31" s="992">
        <v>0</v>
      </c>
      <c r="P31" s="992">
        <v>56</v>
      </c>
      <c r="Q31" s="992">
        <v>0</v>
      </c>
      <c r="R31" s="992">
        <v>93</v>
      </c>
      <c r="S31" s="992">
        <v>0</v>
      </c>
      <c r="T31" s="992">
        <v>0</v>
      </c>
      <c r="U31" s="992">
        <v>18</v>
      </c>
      <c r="V31" s="992">
        <v>0</v>
      </c>
      <c r="W31" s="992">
        <v>15</v>
      </c>
      <c r="X31" s="994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1">
        <v>7</v>
      </c>
      <c r="F32" s="992" t="s">
        <v>623</v>
      </c>
      <c r="G32" s="992" t="s">
        <v>772</v>
      </c>
      <c r="H32" s="1000">
        <v>20.13</v>
      </c>
      <c r="I32" s="992">
        <v>4</v>
      </c>
      <c r="J32" s="992">
        <v>0</v>
      </c>
      <c r="K32" s="992">
        <v>0</v>
      </c>
      <c r="L32" s="992">
        <v>0</v>
      </c>
      <c r="M32" s="992">
        <v>1</v>
      </c>
      <c r="N32" s="992">
        <v>0</v>
      </c>
      <c r="O32" s="992">
        <v>0</v>
      </c>
      <c r="P32" s="992">
        <v>0</v>
      </c>
      <c r="Q32" s="992">
        <v>0</v>
      </c>
      <c r="R32" s="992">
        <v>0</v>
      </c>
      <c r="S32" s="992">
        <v>0</v>
      </c>
      <c r="T32" s="992">
        <v>0</v>
      </c>
      <c r="U32" s="992">
        <v>0</v>
      </c>
      <c r="V32" s="992">
        <v>0</v>
      </c>
      <c r="W32" s="992">
        <v>0</v>
      </c>
      <c r="X32" s="994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991">
        <v>8</v>
      </c>
      <c r="F33" s="992" t="s">
        <v>685</v>
      </c>
      <c r="G33" s="992" t="s">
        <v>773</v>
      </c>
      <c r="H33" s="1000">
        <v>24.11</v>
      </c>
      <c r="I33" s="992">
        <v>5</v>
      </c>
      <c r="J33" s="992">
        <v>1</v>
      </c>
      <c r="K33" s="992">
        <v>1</v>
      </c>
      <c r="L33" s="992">
        <v>1</v>
      </c>
      <c r="M33" s="992">
        <v>1</v>
      </c>
      <c r="N33" s="992">
        <v>0</v>
      </c>
      <c r="O33" s="992">
        <v>0</v>
      </c>
      <c r="P33" s="992">
        <v>0</v>
      </c>
      <c r="Q33" s="992">
        <v>107</v>
      </c>
      <c r="R33" s="992">
        <v>45</v>
      </c>
      <c r="S33" s="992">
        <v>20</v>
      </c>
      <c r="T33" s="992">
        <v>0</v>
      </c>
      <c r="U33" s="992">
        <v>0</v>
      </c>
      <c r="V33" s="992">
        <v>18</v>
      </c>
      <c r="W33" s="992">
        <v>14</v>
      </c>
      <c r="X33" s="994">
        <v>23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36</v>
      </c>
      <c r="E34" s="991">
        <v>9</v>
      </c>
      <c r="F34" s="992" t="s">
        <v>794</v>
      </c>
      <c r="G34" s="992"/>
      <c r="H34" s="1000"/>
      <c r="I34" s="992">
        <v>0</v>
      </c>
      <c r="J34" s="992">
        <v>1</v>
      </c>
      <c r="K34" s="992">
        <v>0</v>
      </c>
      <c r="L34" s="992">
        <v>0</v>
      </c>
      <c r="M34" s="992">
        <v>1</v>
      </c>
      <c r="N34" s="992">
        <v>0</v>
      </c>
      <c r="O34" s="992">
        <v>0</v>
      </c>
      <c r="P34" s="992">
        <v>0</v>
      </c>
      <c r="Q34" s="992">
        <v>0</v>
      </c>
      <c r="R34" s="992">
        <v>0</v>
      </c>
      <c r="S34" s="992">
        <v>0</v>
      </c>
      <c r="T34" s="992">
        <v>0</v>
      </c>
      <c r="U34" s="992">
        <v>0</v>
      </c>
      <c r="V34" s="992">
        <v>0</v>
      </c>
      <c r="W34" s="992">
        <v>0</v>
      </c>
      <c r="X34" s="994">
        <v>0</v>
      </c>
      <c r="Y34" s="256">
        <f t="shared" ca="1" si="7"/>
        <v>36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34</v>
      </c>
      <c r="E35" s="995">
        <v>10</v>
      </c>
      <c r="F35" s="996" t="s">
        <v>713</v>
      </c>
      <c r="G35" s="996"/>
      <c r="H35" s="1001"/>
      <c r="I35" s="996">
        <v>0</v>
      </c>
      <c r="J35" s="996">
        <v>1</v>
      </c>
      <c r="K35" s="996">
        <v>0</v>
      </c>
      <c r="L35" s="996">
        <v>0</v>
      </c>
      <c r="M35" s="996">
        <v>1</v>
      </c>
      <c r="N35" s="996">
        <v>0</v>
      </c>
      <c r="O35" s="996">
        <v>0</v>
      </c>
      <c r="P35" s="996">
        <v>0</v>
      </c>
      <c r="Q35" s="996">
        <v>0</v>
      </c>
      <c r="R35" s="996">
        <v>0</v>
      </c>
      <c r="S35" s="996">
        <v>0</v>
      </c>
      <c r="T35" s="996">
        <v>0</v>
      </c>
      <c r="U35" s="996">
        <v>0</v>
      </c>
      <c r="V35" s="996">
        <v>0</v>
      </c>
      <c r="W35" s="996">
        <v>0</v>
      </c>
      <c r="X35" s="997">
        <v>0</v>
      </c>
      <c r="Y35" s="256">
        <f t="shared" ca="1" si="7"/>
        <v>34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932" t="s">
        <v>752</v>
      </c>
      <c r="F40" s="933" t="s">
        <v>753</v>
      </c>
      <c r="G40" s="933" t="s">
        <v>754</v>
      </c>
      <c r="H40" s="933" t="s">
        <v>755</v>
      </c>
      <c r="I40" s="933" t="s">
        <v>756</v>
      </c>
      <c r="J40" s="933" t="s">
        <v>757</v>
      </c>
      <c r="K40" s="933" t="s">
        <v>758</v>
      </c>
      <c r="L40" s="933"/>
      <c r="M40" s="933"/>
      <c r="N40" s="933"/>
      <c r="O40" s="933"/>
      <c r="P40" s="933"/>
      <c r="Q40" s="933"/>
      <c r="R40" s="933"/>
      <c r="S40" s="933"/>
      <c r="T40" s="933"/>
      <c r="U40" s="933"/>
      <c r="V40" s="933"/>
      <c r="W40" s="933"/>
      <c r="X40" s="934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42">
        <v>3</v>
      </c>
      <c r="F41" s="943">
        <v>5</v>
      </c>
      <c r="G41" s="936">
        <v>10</v>
      </c>
      <c r="H41" s="936">
        <v>2</v>
      </c>
      <c r="I41" s="937">
        <v>24</v>
      </c>
      <c r="J41" s="937">
        <v>11</v>
      </c>
      <c r="K41" s="936">
        <v>67</v>
      </c>
      <c r="L41" s="936"/>
      <c r="M41" s="936"/>
      <c r="N41" s="936"/>
      <c r="O41" s="936"/>
      <c r="P41" s="936"/>
      <c r="Q41" s="936"/>
      <c r="R41" s="936"/>
      <c r="S41" s="936"/>
      <c r="T41" s="936"/>
      <c r="U41" s="936"/>
      <c r="V41" s="936"/>
      <c r="W41" s="936"/>
      <c r="X41" s="938"/>
      <c r="AA41" s="256">
        <f>IF(E41=D38,0,1)</f>
        <v>0</v>
      </c>
    </row>
    <row r="42" spans="2:28" x14ac:dyDescent="0.25">
      <c r="E42" s="935" t="s">
        <v>583</v>
      </c>
      <c r="F42" s="936" t="s">
        <v>63</v>
      </c>
      <c r="G42" s="936" t="s">
        <v>759</v>
      </c>
      <c r="H42" s="936" t="s">
        <v>760</v>
      </c>
      <c r="I42" s="937" t="s">
        <v>66</v>
      </c>
      <c r="J42" s="937" t="s">
        <v>67</v>
      </c>
      <c r="K42" s="936" t="s">
        <v>68</v>
      </c>
      <c r="L42" s="936" t="s">
        <v>69</v>
      </c>
      <c r="M42" s="936" t="s">
        <v>22</v>
      </c>
      <c r="N42" s="936" t="s">
        <v>761</v>
      </c>
      <c r="O42" s="936" t="s">
        <v>762</v>
      </c>
      <c r="P42" s="936" t="s">
        <v>763</v>
      </c>
      <c r="Q42" s="936" t="s">
        <v>764</v>
      </c>
      <c r="R42" s="936" t="s">
        <v>765</v>
      </c>
      <c r="S42" s="936" t="s">
        <v>766</v>
      </c>
      <c r="T42" s="936" t="s">
        <v>767</v>
      </c>
      <c r="U42" s="936" t="s">
        <v>768</v>
      </c>
      <c r="V42" s="936" t="s">
        <v>769</v>
      </c>
      <c r="W42" s="936" t="s">
        <v>770</v>
      </c>
      <c r="X42" s="938" t="s">
        <v>771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935">
        <v>1</v>
      </c>
      <c r="F43" s="936" t="s">
        <v>797</v>
      </c>
      <c r="G43" s="936" t="s">
        <v>773</v>
      </c>
      <c r="H43" s="944">
        <v>24.89</v>
      </c>
      <c r="I43" s="936">
        <v>5</v>
      </c>
      <c r="J43" s="936">
        <v>1</v>
      </c>
      <c r="K43" s="936">
        <v>1</v>
      </c>
      <c r="L43" s="936">
        <v>2</v>
      </c>
      <c r="M43" s="936">
        <v>1</v>
      </c>
      <c r="N43" s="936">
        <v>56</v>
      </c>
      <c r="O43" s="936">
        <v>0</v>
      </c>
      <c r="P43" s="936">
        <v>40</v>
      </c>
      <c r="Q43" s="936">
        <v>40</v>
      </c>
      <c r="R43" s="936">
        <v>20</v>
      </c>
      <c r="S43" s="936">
        <v>0</v>
      </c>
      <c r="T43" s="936">
        <v>0</v>
      </c>
      <c r="U43" s="936">
        <v>20</v>
      </c>
      <c r="V43" s="936">
        <v>20</v>
      </c>
      <c r="W43" s="936">
        <v>19</v>
      </c>
      <c r="X43" s="938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935">
        <v>2</v>
      </c>
      <c r="F44" s="936" t="s">
        <v>585</v>
      </c>
      <c r="G44" s="936" t="s">
        <v>772</v>
      </c>
      <c r="H44" s="944">
        <v>19.46</v>
      </c>
      <c r="I44" s="936">
        <v>4</v>
      </c>
      <c r="J44" s="936">
        <v>0</v>
      </c>
      <c r="K44" s="936">
        <v>0</v>
      </c>
      <c r="L44" s="936">
        <v>1</v>
      </c>
      <c r="M44" s="936">
        <v>1</v>
      </c>
      <c r="N44" s="936">
        <v>4</v>
      </c>
      <c r="O44" s="936">
        <v>0</v>
      </c>
      <c r="P44" s="936">
        <v>68</v>
      </c>
      <c r="Q44" s="936">
        <v>0</v>
      </c>
      <c r="R44" s="936">
        <v>0</v>
      </c>
      <c r="S44" s="936">
        <v>0</v>
      </c>
      <c r="T44" s="936">
        <v>0</v>
      </c>
      <c r="U44" s="936">
        <v>24</v>
      </c>
      <c r="V44" s="936">
        <v>0</v>
      </c>
      <c r="W44" s="936">
        <v>0</v>
      </c>
      <c r="X44" s="938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35">
        <v>3</v>
      </c>
      <c r="F45" s="936" t="s">
        <v>586</v>
      </c>
      <c r="G45" s="936" t="s">
        <v>773</v>
      </c>
      <c r="H45" s="944">
        <v>21.85</v>
      </c>
      <c r="I45" s="936">
        <v>3</v>
      </c>
      <c r="J45" s="936">
        <v>3</v>
      </c>
      <c r="K45" s="936">
        <v>1</v>
      </c>
      <c r="L45" s="936">
        <v>1</v>
      </c>
      <c r="M45" s="936">
        <v>1</v>
      </c>
      <c r="N45" s="936">
        <v>0</v>
      </c>
      <c r="O45" s="936">
        <v>0</v>
      </c>
      <c r="P45" s="936">
        <v>80</v>
      </c>
      <c r="Q45" s="936">
        <v>25</v>
      </c>
      <c r="R45" s="936">
        <v>10</v>
      </c>
      <c r="S45" s="936">
        <v>0</v>
      </c>
      <c r="T45" s="936">
        <v>0</v>
      </c>
      <c r="U45" s="936">
        <v>21</v>
      </c>
      <c r="V45" s="936">
        <v>18</v>
      </c>
      <c r="W45" s="936">
        <v>28</v>
      </c>
      <c r="X45" s="938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54</v>
      </c>
      <c r="C46" s="256">
        <f t="shared" ca="1" si="15"/>
        <v>54</v>
      </c>
      <c r="E46" s="935">
        <v>4</v>
      </c>
      <c r="F46" s="936" t="s">
        <v>635</v>
      </c>
      <c r="G46" s="936" t="s">
        <v>773</v>
      </c>
      <c r="H46" s="944">
        <v>22.09</v>
      </c>
      <c r="I46" s="936">
        <v>6</v>
      </c>
      <c r="J46" s="936">
        <v>1</v>
      </c>
      <c r="K46" s="936">
        <v>0</v>
      </c>
      <c r="L46" s="936">
        <v>1</v>
      </c>
      <c r="M46" s="936">
        <v>1</v>
      </c>
      <c r="N46" s="936">
        <v>0</v>
      </c>
      <c r="O46" s="936">
        <v>4</v>
      </c>
      <c r="P46" s="936">
        <v>8</v>
      </c>
      <c r="Q46" s="936">
        <v>0</v>
      </c>
      <c r="R46" s="936">
        <v>72</v>
      </c>
      <c r="S46" s="936">
        <v>0</v>
      </c>
      <c r="T46" s="936">
        <v>29</v>
      </c>
      <c r="U46" s="936">
        <v>22</v>
      </c>
      <c r="V46" s="936">
        <v>0</v>
      </c>
      <c r="W46" s="936">
        <v>18</v>
      </c>
      <c r="X46" s="938">
        <v>0</v>
      </c>
      <c r="Y46" s="256">
        <f t="shared" ca="1" si="13"/>
        <v>54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35">
        <v>5</v>
      </c>
      <c r="F47" s="936" t="s">
        <v>795</v>
      </c>
      <c r="G47" s="936" t="s">
        <v>773</v>
      </c>
      <c r="H47" s="944">
        <v>25.22</v>
      </c>
      <c r="I47" s="936">
        <v>5</v>
      </c>
      <c r="J47" s="936">
        <v>4</v>
      </c>
      <c r="K47" s="936">
        <v>0</v>
      </c>
      <c r="L47" s="936">
        <v>2</v>
      </c>
      <c r="M47" s="936">
        <v>1</v>
      </c>
      <c r="N47" s="936">
        <v>42</v>
      </c>
      <c r="O47" s="936">
        <v>32</v>
      </c>
      <c r="P47" s="936">
        <v>0</v>
      </c>
      <c r="Q47" s="936">
        <v>40</v>
      </c>
      <c r="R47" s="936">
        <v>100</v>
      </c>
      <c r="S47" s="936">
        <v>0</v>
      </c>
      <c r="T47" s="936">
        <v>23</v>
      </c>
      <c r="U47" s="936">
        <v>0</v>
      </c>
      <c r="V47" s="936">
        <v>15</v>
      </c>
      <c r="W47" s="936">
        <v>20</v>
      </c>
      <c r="X47" s="938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35">
        <v>6</v>
      </c>
      <c r="F48" s="936" t="s">
        <v>815</v>
      </c>
      <c r="G48" s="936" t="s">
        <v>772</v>
      </c>
      <c r="H48" s="944">
        <v>19.3</v>
      </c>
      <c r="I48" s="936">
        <v>1</v>
      </c>
      <c r="J48" s="936">
        <v>3</v>
      </c>
      <c r="K48" s="936">
        <v>0</v>
      </c>
      <c r="L48" s="936">
        <v>1</v>
      </c>
      <c r="M48" s="936">
        <v>1</v>
      </c>
      <c r="N48" s="936">
        <v>50</v>
      </c>
      <c r="O48" s="936">
        <v>0</v>
      </c>
      <c r="P48" s="936">
        <v>55</v>
      </c>
      <c r="Q48" s="936">
        <v>0</v>
      </c>
      <c r="R48" s="936">
        <v>0</v>
      </c>
      <c r="S48" s="936">
        <v>0</v>
      </c>
      <c r="T48" s="936">
        <v>0</v>
      </c>
      <c r="U48" s="936">
        <v>23</v>
      </c>
      <c r="V48" s="936">
        <v>0</v>
      </c>
      <c r="W48" s="936">
        <v>0</v>
      </c>
      <c r="X48" s="938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935">
        <v>7</v>
      </c>
      <c r="F49" s="936" t="s">
        <v>587</v>
      </c>
      <c r="G49" s="936" t="s">
        <v>773</v>
      </c>
      <c r="H49" s="944">
        <v>24.24</v>
      </c>
      <c r="I49" s="936">
        <v>1</v>
      </c>
      <c r="J49" s="936">
        <v>3</v>
      </c>
      <c r="K49" s="936">
        <v>1</v>
      </c>
      <c r="L49" s="936">
        <v>1</v>
      </c>
      <c r="M49" s="936">
        <v>1</v>
      </c>
      <c r="N49" s="936">
        <v>0</v>
      </c>
      <c r="O49" s="936">
        <v>51</v>
      </c>
      <c r="P49" s="936">
        <v>20</v>
      </c>
      <c r="Q49" s="936">
        <v>32</v>
      </c>
      <c r="R49" s="936">
        <v>0</v>
      </c>
      <c r="S49" s="936">
        <v>0</v>
      </c>
      <c r="T49" s="936">
        <v>21</v>
      </c>
      <c r="U49" s="936">
        <v>22</v>
      </c>
      <c r="V49" s="936">
        <v>19</v>
      </c>
      <c r="W49" s="936">
        <v>0</v>
      </c>
      <c r="X49" s="938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935">
        <v>8</v>
      </c>
      <c r="F50" s="936" t="s">
        <v>822</v>
      </c>
      <c r="G50" s="936" t="s">
        <v>773</v>
      </c>
      <c r="H50" s="944">
        <v>21.76</v>
      </c>
      <c r="I50" s="936">
        <v>3</v>
      </c>
      <c r="J50" s="936">
        <v>0</v>
      </c>
      <c r="K50" s="936">
        <v>0</v>
      </c>
      <c r="L50" s="936">
        <v>1</v>
      </c>
      <c r="M50" s="936">
        <v>1</v>
      </c>
      <c r="N50" s="936">
        <v>0</v>
      </c>
      <c r="O50" s="936">
        <v>36</v>
      </c>
      <c r="P50" s="936">
        <v>40</v>
      </c>
      <c r="Q50" s="936">
        <v>0</v>
      </c>
      <c r="R50" s="936">
        <v>40</v>
      </c>
      <c r="S50" s="936">
        <v>0</v>
      </c>
      <c r="T50" s="936">
        <v>25</v>
      </c>
      <c r="U50" s="936">
        <v>22</v>
      </c>
      <c r="V50" s="936">
        <v>0</v>
      </c>
      <c r="W50" s="936">
        <v>19</v>
      </c>
      <c r="X50" s="938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935">
        <v>9</v>
      </c>
      <c r="F51" s="936" t="s">
        <v>1</v>
      </c>
      <c r="G51" s="936"/>
      <c r="H51" s="944"/>
      <c r="I51" s="936">
        <v>0</v>
      </c>
      <c r="J51" s="936">
        <v>0</v>
      </c>
      <c r="K51" s="936">
        <v>0</v>
      </c>
      <c r="L51" s="936">
        <v>0</v>
      </c>
      <c r="M51" s="936">
        <v>0</v>
      </c>
      <c r="N51" s="936">
        <v>0</v>
      </c>
      <c r="O51" s="936">
        <v>0</v>
      </c>
      <c r="P51" s="936">
        <v>0</v>
      </c>
      <c r="Q51" s="936">
        <v>0</v>
      </c>
      <c r="R51" s="936">
        <v>0</v>
      </c>
      <c r="S51" s="936">
        <v>0</v>
      </c>
      <c r="T51" s="936">
        <v>0</v>
      </c>
      <c r="U51" s="936">
        <v>0</v>
      </c>
      <c r="V51" s="936">
        <v>0</v>
      </c>
      <c r="W51" s="936">
        <v>0</v>
      </c>
      <c r="X51" s="938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39">
        <v>10</v>
      </c>
      <c r="F52" s="940" t="s">
        <v>1</v>
      </c>
      <c r="G52" s="940"/>
      <c r="H52" s="945"/>
      <c r="I52" s="940">
        <v>0</v>
      </c>
      <c r="J52" s="940">
        <v>0</v>
      </c>
      <c r="K52" s="940">
        <v>0</v>
      </c>
      <c r="L52" s="940">
        <v>0</v>
      </c>
      <c r="M52" s="940">
        <v>0</v>
      </c>
      <c r="N52" s="940">
        <v>0</v>
      </c>
      <c r="O52" s="940">
        <v>0</v>
      </c>
      <c r="P52" s="940">
        <v>0</v>
      </c>
      <c r="Q52" s="940">
        <v>0</v>
      </c>
      <c r="R52" s="940">
        <v>0</v>
      </c>
      <c r="S52" s="940">
        <v>0</v>
      </c>
      <c r="T52" s="940">
        <v>0</v>
      </c>
      <c r="U52" s="940">
        <v>0</v>
      </c>
      <c r="V52" s="940">
        <v>0</v>
      </c>
      <c r="W52" s="940">
        <v>0</v>
      </c>
      <c r="X52" s="941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752</v>
      </c>
      <c r="F57" s="351" t="s">
        <v>753</v>
      </c>
      <c r="G57" s="351" t="s">
        <v>754</v>
      </c>
      <c r="H57" s="351" t="s">
        <v>755</v>
      </c>
      <c r="I57" s="351" t="s">
        <v>756</v>
      </c>
      <c r="J57" s="351" t="s">
        <v>757</v>
      </c>
      <c r="K57" s="351" t="s">
        <v>758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6</v>
      </c>
      <c r="G58" s="354">
        <v>3</v>
      </c>
      <c r="H58" s="354">
        <v>9</v>
      </c>
      <c r="I58" s="355">
        <v>12</v>
      </c>
      <c r="J58" s="355">
        <v>24</v>
      </c>
      <c r="K58" s="354">
        <v>68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583</v>
      </c>
      <c r="F59" s="354" t="s">
        <v>63</v>
      </c>
      <c r="G59" s="354" t="s">
        <v>759</v>
      </c>
      <c r="H59" s="354" t="s">
        <v>760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761</v>
      </c>
      <c r="O59" s="354" t="s">
        <v>762</v>
      </c>
      <c r="P59" s="354" t="s">
        <v>763</v>
      </c>
      <c r="Q59" s="354" t="s">
        <v>764</v>
      </c>
      <c r="R59" s="354" t="s">
        <v>765</v>
      </c>
      <c r="S59" s="354" t="s">
        <v>766</v>
      </c>
      <c r="T59" s="354" t="s">
        <v>767</v>
      </c>
      <c r="U59" s="354" t="s">
        <v>768</v>
      </c>
      <c r="V59" s="354" t="s">
        <v>769</v>
      </c>
      <c r="W59" s="354" t="s">
        <v>770</v>
      </c>
      <c r="X59" s="356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594</v>
      </c>
      <c r="G60" s="354" t="s">
        <v>772</v>
      </c>
      <c r="H60" s="362">
        <v>21.39</v>
      </c>
      <c r="I60" s="354">
        <v>4</v>
      </c>
      <c r="J60" s="354">
        <v>2</v>
      </c>
      <c r="K60" s="354">
        <v>0</v>
      </c>
      <c r="L60" s="354">
        <v>0</v>
      </c>
      <c r="M60" s="354">
        <v>1</v>
      </c>
      <c r="N60" s="354">
        <v>0</v>
      </c>
      <c r="O60" s="354">
        <v>0</v>
      </c>
      <c r="P60" s="354">
        <v>0</v>
      </c>
      <c r="Q60" s="354">
        <v>45</v>
      </c>
      <c r="R60" s="354">
        <v>0</v>
      </c>
      <c r="S60" s="354">
        <v>0</v>
      </c>
      <c r="T60" s="354">
        <v>0</v>
      </c>
      <c r="U60" s="354">
        <v>0</v>
      </c>
      <c r="V60" s="354">
        <v>23</v>
      </c>
      <c r="W60" s="354">
        <v>0</v>
      </c>
      <c r="X60" s="35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353">
        <v>2</v>
      </c>
      <c r="F61" s="354" t="s">
        <v>800</v>
      </c>
      <c r="G61" s="354" t="s">
        <v>773</v>
      </c>
      <c r="H61" s="362">
        <v>28.12</v>
      </c>
      <c r="I61" s="354">
        <v>7</v>
      </c>
      <c r="J61" s="354">
        <v>3</v>
      </c>
      <c r="K61" s="354">
        <v>0</v>
      </c>
      <c r="L61" s="354">
        <v>1</v>
      </c>
      <c r="M61" s="354">
        <v>1</v>
      </c>
      <c r="N61" s="354">
        <v>0</v>
      </c>
      <c r="O61" s="354">
        <v>0</v>
      </c>
      <c r="P61" s="354">
        <v>42</v>
      </c>
      <c r="Q61" s="354">
        <v>61</v>
      </c>
      <c r="R61" s="354">
        <v>60</v>
      </c>
      <c r="S61" s="354">
        <v>0</v>
      </c>
      <c r="T61" s="354">
        <v>0</v>
      </c>
      <c r="U61" s="354">
        <v>18</v>
      </c>
      <c r="V61" s="354">
        <v>15</v>
      </c>
      <c r="W61" s="354">
        <v>21</v>
      </c>
      <c r="X61" s="35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353">
        <v>3</v>
      </c>
      <c r="F62" s="354" t="s">
        <v>733</v>
      </c>
      <c r="G62" s="354" t="s">
        <v>772</v>
      </c>
      <c r="H62" s="362">
        <v>20.86</v>
      </c>
      <c r="I62" s="354">
        <v>6</v>
      </c>
      <c r="J62" s="354">
        <v>1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0</v>
      </c>
      <c r="Q62" s="354">
        <v>14</v>
      </c>
      <c r="R62" s="354">
        <v>0</v>
      </c>
      <c r="S62" s="354">
        <v>0</v>
      </c>
      <c r="T62" s="354">
        <v>0</v>
      </c>
      <c r="U62" s="354">
        <v>0</v>
      </c>
      <c r="V62" s="354">
        <v>25</v>
      </c>
      <c r="W62" s="354">
        <v>0</v>
      </c>
      <c r="X62" s="35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353">
        <v>4</v>
      </c>
      <c r="F63" s="354" t="s">
        <v>802</v>
      </c>
      <c r="G63" s="354" t="s">
        <v>772</v>
      </c>
      <c r="H63" s="362">
        <v>22.59</v>
      </c>
      <c r="I63" s="354">
        <v>3</v>
      </c>
      <c r="J63" s="354">
        <v>0</v>
      </c>
      <c r="K63" s="354">
        <v>0</v>
      </c>
      <c r="L63" s="354">
        <v>0</v>
      </c>
      <c r="M63" s="354">
        <v>1</v>
      </c>
      <c r="N63" s="354">
        <v>0</v>
      </c>
      <c r="O63" s="354">
        <v>0</v>
      </c>
      <c r="P63" s="354">
        <v>0</v>
      </c>
      <c r="Q63" s="354">
        <v>0</v>
      </c>
      <c r="R63" s="354">
        <v>0</v>
      </c>
      <c r="S63" s="354">
        <v>0</v>
      </c>
      <c r="T63" s="354">
        <v>0</v>
      </c>
      <c r="U63" s="354">
        <v>0</v>
      </c>
      <c r="V63" s="354">
        <v>0</v>
      </c>
      <c r="W63" s="354">
        <v>0</v>
      </c>
      <c r="X63" s="356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353">
        <v>5</v>
      </c>
      <c r="F64" s="354" t="s">
        <v>804</v>
      </c>
      <c r="G64" s="354" t="s">
        <v>772</v>
      </c>
      <c r="H64" s="362">
        <v>24.02</v>
      </c>
      <c r="I64" s="354">
        <v>7</v>
      </c>
      <c r="J64" s="354">
        <v>0</v>
      </c>
      <c r="K64" s="354">
        <v>1</v>
      </c>
      <c r="L64" s="354">
        <v>1</v>
      </c>
      <c r="M64" s="354">
        <v>1</v>
      </c>
      <c r="N64" s="354">
        <v>4</v>
      </c>
      <c r="O64" s="354">
        <v>63</v>
      </c>
      <c r="P64" s="354">
        <v>0</v>
      </c>
      <c r="Q64" s="354">
        <v>90</v>
      </c>
      <c r="R64" s="354">
        <v>0</v>
      </c>
      <c r="S64" s="354">
        <v>0</v>
      </c>
      <c r="T64" s="354">
        <v>21</v>
      </c>
      <c r="U64" s="354">
        <v>0</v>
      </c>
      <c r="V64" s="354">
        <v>18</v>
      </c>
      <c r="W64" s="354">
        <v>0</v>
      </c>
      <c r="X64" s="356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801</v>
      </c>
      <c r="G65" s="354" t="s">
        <v>772</v>
      </c>
      <c r="H65" s="362">
        <v>20.010000000000002</v>
      </c>
      <c r="I65" s="354">
        <v>4</v>
      </c>
      <c r="J65" s="354">
        <v>0</v>
      </c>
      <c r="K65" s="354">
        <v>0</v>
      </c>
      <c r="L65" s="354">
        <v>1</v>
      </c>
      <c r="M65" s="354">
        <v>1</v>
      </c>
      <c r="N65" s="354">
        <v>74</v>
      </c>
      <c r="O65" s="354">
        <v>0</v>
      </c>
      <c r="P65" s="354">
        <v>0</v>
      </c>
      <c r="Q65" s="354">
        <v>0</v>
      </c>
      <c r="R65" s="354">
        <v>0</v>
      </c>
      <c r="S65" s="354">
        <v>0</v>
      </c>
      <c r="T65" s="354">
        <v>0</v>
      </c>
      <c r="U65" s="354">
        <v>0</v>
      </c>
      <c r="V65" s="354">
        <v>0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353">
        <v>7</v>
      </c>
      <c r="F66" s="354" t="s">
        <v>811</v>
      </c>
      <c r="G66" s="354" t="s">
        <v>772</v>
      </c>
      <c r="H66" s="362">
        <v>25.55</v>
      </c>
      <c r="I66" s="354">
        <v>7</v>
      </c>
      <c r="J66" s="354">
        <v>3</v>
      </c>
      <c r="K66" s="354">
        <v>1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6</v>
      </c>
      <c r="R66" s="354">
        <v>41</v>
      </c>
      <c r="S66" s="354">
        <v>0</v>
      </c>
      <c r="T66" s="354">
        <v>0</v>
      </c>
      <c r="U66" s="354">
        <v>0</v>
      </c>
      <c r="V66" s="354">
        <v>18</v>
      </c>
      <c r="W66" s="354">
        <v>11</v>
      </c>
      <c r="X66" s="356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353">
        <v>8</v>
      </c>
      <c r="F67" s="354" t="s">
        <v>670</v>
      </c>
      <c r="G67" s="354" t="s">
        <v>772</v>
      </c>
      <c r="H67" s="362">
        <v>17.510000000000002</v>
      </c>
      <c r="I67" s="354">
        <v>6</v>
      </c>
      <c r="J67" s="354">
        <v>0</v>
      </c>
      <c r="K67" s="354">
        <v>0</v>
      </c>
      <c r="L67" s="354">
        <v>0</v>
      </c>
      <c r="M67" s="354">
        <v>1</v>
      </c>
      <c r="N67" s="354">
        <v>0</v>
      </c>
      <c r="O67" s="354">
        <v>0</v>
      </c>
      <c r="P67" s="354">
        <v>20</v>
      </c>
      <c r="Q67" s="354">
        <v>0</v>
      </c>
      <c r="R67" s="354">
        <v>0</v>
      </c>
      <c r="S67" s="354">
        <v>0</v>
      </c>
      <c r="T67" s="354">
        <v>0</v>
      </c>
      <c r="U67" s="354">
        <v>31</v>
      </c>
      <c r="V67" s="354">
        <v>0</v>
      </c>
      <c r="W67" s="354">
        <v>0</v>
      </c>
      <c r="X67" s="35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974" t="s">
        <v>752</v>
      </c>
      <c r="F74" s="975" t="s">
        <v>753</v>
      </c>
      <c r="G74" s="975" t="s">
        <v>754</v>
      </c>
      <c r="H74" s="975" t="s">
        <v>755</v>
      </c>
      <c r="I74" s="975" t="s">
        <v>756</v>
      </c>
      <c r="J74" s="975" t="s">
        <v>757</v>
      </c>
      <c r="K74" s="975" t="s">
        <v>758</v>
      </c>
      <c r="L74" s="975"/>
      <c r="M74" s="975"/>
      <c r="N74" s="975"/>
      <c r="O74" s="975"/>
      <c r="P74" s="975"/>
      <c r="Q74" s="975"/>
      <c r="R74" s="975"/>
      <c r="S74" s="975"/>
      <c r="T74" s="975"/>
      <c r="U74" s="975"/>
      <c r="V74" s="975"/>
      <c r="W74" s="975"/>
      <c r="X74" s="976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984">
        <v>5</v>
      </c>
      <c r="F75" s="985">
        <v>3</v>
      </c>
      <c r="G75" s="978">
        <v>2</v>
      </c>
      <c r="H75" s="978">
        <v>10</v>
      </c>
      <c r="I75" s="979">
        <v>11</v>
      </c>
      <c r="J75" s="979">
        <v>24</v>
      </c>
      <c r="K75" s="978">
        <v>55</v>
      </c>
      <c r="L75" s="978"/>
      <c r="M75" s="978"/>
      <c r="N75" s="978"/>
      <c r="O75" s="978"/>
      <c r="P75" s="978"/>
      <c r="Q75" s="978"/>
      <c r="R75" s="978"/>
      <c r="S75" s="978"/>
      <c r="T75" s="978"/>
      <c r="U75" s="978"/>
      <c r="V75" s="978"/>
      <c r="W75" s="978"/>
      <c r="X75" s="980"/>
      <c r="AA75" s="256">
        <f>IF(E75=D72,0,1)</f>
        <v>0</v>
      </c>
    </row>
    <row r="76" spans="2:28" x14ac:dyDescent="0.25">
      <c r="E76" s="977" t="s">
        <v>583</v>
      </c>
      <c r="F76" s="978" t="s">
        <v>63</v>
      </c>
      <c r="G76" s="978" t="s">
        <v>759</v>
      </c>
      <c r="H76" s="978" t="s">
        <v>760</v>
      </c>
      <c r="I76" s="979" t="s">
        <v>66</v>
      </c>
      <c r="J76" s="979" t="s">
        <v>67</v>
      </c>
      <c r="K76" s="978" t="s">
        <v>68</v>
      </c>
      <c r="L76" s="978" t="s">
        <v>69</v>
      </c>
      <c r="M76" s="978" t="s">
        <v>22</v>
      </c>
      <c r="N76" s="978" t="s">
        <v>761</v>
      </c>
      <c r="O76" s="978" t="s">
        <v>762</v>
      </c>
      <c r="P76" s="978" t="s">
        <v>763</v>
      </c>
      <c r="Q76" s="978" t="s">
        <v>764</v>
      </c>
      <c r="R76" s="978" t="s">
        <v>765</v>
      </c>
      <c r="S76" s="978" t="s">
        <v>766</v>
      </c>
      <c r="T76" s="978" t="s">
        <v>767</v>
      </c>
      <c r="U76" s="978" t="s">
        <v>768</v>
      </c>
      <c r="V76" s="978" t="s">
        <v>769</v>
      </c>
      <c r="W76" s="978" t="s">
        <v>770</v>
      </c>
      <c r="X76" s="980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977">
        <v>1</v>
      </c>
      <c r="F77" s="978" t="s">
        <v>676</v>
      </c>
      <c r="G77" s="978" t="s">
        <v>772</v>
      </c>
      <c r="H77" s="986">
        <v>22.27</v>
      </c>
      <c r="I77" s="978">
        <v>2</v>
      </c>
      <c r="J77" s="978">
        <v>2</v>
      </c>
      <c r="K77" s="978">
        <v>0</v>
      </c>
      <c r="L77" s="978">
        <v>0</v>
      </c>
      <c r="M77" s="978">
        <v>1</v>
      </c>
      <c r="N77" s="978">
        <v>0</v>
      </c>
      <c r="O77" s="978">
        <v>82</v>
      </c>
      <c r="P77" s="978">
        <v>0</v>
      </c>
      <c r="Q77" s="978">
        <v>0</v>
      </c>
      <c r="R77" s="978">
        <v>0</v>
      </c>
      <c r="S77" s="978">
        <v>0</v>
      </c>
      <c r="T77" s="978">
        <v>18</v>
      </c>
      <c r="U77" s="978">
        <v>0</v>
      </c>
      <c r="V77" s="978">
        <v>0</v>
      </c>
      <c r="W77" s="978">
        <v>0</v>
      </c>
      <c r="X77" s="9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977">
        <v>2</v>
      </c>
      <c r="F78" s="978" t="s">
        <v>714</v>
      </c>
      <c r="G78" s="978" t="s">
        <v>773</v>
      </c>
      <c r="H78" s="986">
        <v>21.95</v>
      </c>
      <c r="I78" s="978">
        <v>5</v>
      </c>
      <c r="J78" s="978">
        <v>2</v>
      </c>
      <c r="K78" s="978">
        <v>0</v>
      </c>
      <c r="L78" s="978">
        <v>1</v>
      </c>
      <c r="M78" s="978">
        <v>1</v>
      </c>
      <c r="N78" s="978">
        <v>0</v>
      </c>
      <c r="O78" s="978">
        <v>45</v>
      </c>
      <c r="P78" s="978">
        <v>0</v>
      </c>
      <c r="Q78" s="978">
        <v>4</v>
      </c>
      <c r="R78" s="978">
        <v>99</v>
      </c>
      <c r="S78" s="978">
        <v>0</v>
      </c>
      <c r="T78" s="978">
        <v>18</v>
      </c>
      <c r="U78" s="978">
        <v>0</v>
      </c>
      <c r="V78" s="978">
        <v>28</v>
      </c>
      <c r="W78" s="978">
        <v>18</v>
      </c>
      <c r="X78" s="980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977">
        <v>3</v>
      </c>
      <c r="F79" s="978" t="s">
        <v>805</v>
      </c>
      <c r="G79" s="978" t="s">
        <v>772</v>
      </c>
      <c r="H79" s="986">
        <v>20.11</v>
      </c>
      <c r="I79" s="978">
        <v>4</v>
      </c>
      <c r="J79" s="978">
        <v>1</v>
      </c>
      <c r="K79" s="978">
        <v>0</v>
      </c>
      <c r="L79" s="978">
        <v>0</v>
      </c>
      <c r="M79" s="978">
        <v>1</v>
      </c>
      <c r="N79" s="978">
        <v>0</v>
      </c>
      <c r="O79" s="978">
        <v>10</v>
      </c>
      <c r="P79" s="978">
        <v>0</v>
      </c>
      <c r="Q79" s="978">
        <v>0</v>
      </c>
      <c r="R79" s="978">
        <v>0</v>
      </c>
      <c r="S79" s="978">
        <v>0</v>
      </c>
      <c r="T79" s="978">
        <v>27</v>
      </c>
      <c r="U79" s="978">
        <v>0</v>
      </c>
      <c r="V79" s="978">
        <v>0</v>
      </c>
      <c r="W79" s="978">
        <v>0</v>
      </c>
      <c r="X79" s="980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110</v>
      </c>
      <c r="C80" s="256">
        <f t="shared" ca="1" si="27"/>
        <v>110</v>
      </c>
      <c r="E80" s="977">
        <v>4</v>
      </c>
      <c r="F80" s="978" t="s">
        <v>727</v>
      </c>
      <c r="G80" s="978" t="s">
        <v>772</v>
      </c>
      <c r="H80" s="986">
        <v>18.86</v>
      </c>
      <c r="I80" s="978">
        <v>4</v>
      </c>
      <c r="J80" s="978">
        <v>1</v>
      </c>
      <c r="K80" s="978">
        <v>0</v>
      </c>
      <c r="L80" s="978">
        <v>0</v>
      </c>
      <c r="M80" s="978">
        <v>1</v>
      </c>
      <c r="N80" s="978">
        <v>0</v>
      </c>
      <c r="O80" s="978">
        <v>0</v>
      </c>
      <c r="P80" s="978">
        <v>0</v>
      </c>
      <c r="Q80" s="978">
        <v>14</v>
      </c>
      <c r="R80" s="978">
        <v>0</v>
      </c>
      <c r="S80" s="978">
        <v>0</v>
      </c>
      <c r="T80" s="978">
        <v>0</v>
      </c>
      <c r="U80" s="978">
        <v>0</v>
      </c>
      <c r="V80" s="978">
        <v>24</v>
      </c>
      <c r="W80" s="978">
        <v>0</v>
      </c>
      <c r="X80" s="980">
        <v>0</v>
      </c>
      <c r="Y80" s="256">
        <f t="shared" ca="1" si="25"/>
        <v>110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977">
        <v>5</v>
      </c>
      <c r="F81" s="978" t="s">
        <v>677</v>
      </c>
      <c r="G81" s="978" t="s">
        <v>772</v>
      </c>
      <c r="H81" s="986">
        <v>20.04</v>
      </c>
      <c r="I81" s="978">
        <v>4</v>
      </c>
      <c r="J81" s="978">
        <v>0</v>
      </c>
      <c r="K81" s="978">
        <v>0</v>
      </c>
      <c r="L81" s="978">
        <v>0</v>
      </c>
      <c r="M81" s="978">
        <v>1</v>
      </c>
      <c r="N81" s="978">
        <v>0</v>
      </c>
      <c r="O81" s="978">
        <v>0</v>
      </c>
      <c r="P81" s="978">
        <v>111</v>
      </c>
      <c r="Q81" s="978">
        <v>0</v>
      </c>
      <c r="R81" s="978">
        <v>0</v>
      </c>
      <c r="S81" s="978">
        <v>0</v>
      </c>
      <c r="T81" s="978">
        <v>0</v>
      </c>
      <c r="U81" s="978">
        <v>21</v>
      </c>
      <c r="V81" s="978">
        <v>0</v>
      </c>
      <c r="W81" s="978">
        <v>0</v>
      </c>
      <c r="X81" s="980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977">
        <v>6</v>
      </c>
      <c r="F82" s="978" t="s">
        <v>700</v>
      </c>
      <c r="G82" s="978" t="s">
        <v>773</v>
      </c>
      <c r="H82" s="986">
        <v>23.39</v>
      </c>
      <c r="I82" s="978">
        <v>6</v>
      </c>
      <c r="J82" s="978">
        <v>1</v>
      </c>
      <c r="K82" s="978">
        <v>0</v>
      </c>
      <c r="L82" s="978">
        <v>1</v>
      </c>
      <c r="M82" s="978">
        <v>1</v>
      </c>
      <c r="N82" s="978">
        <v>0</v>
      </c>
      <c r="O82" s="978">
        <v>12</v>
      </c>
      <c r="P82" s="978">
        <v>0</v>
      </c>
      <c r="Q82" s="978">
        <v>84</v>
      </c>
      <c r="R82" s="978">
        <v>40</v>
      </c>
      <c r="S82" s="978">
        <v>0</v>
      </c>
      <c r="T82" s="978">
        <v>25</v>
      </c>
      <c r="U82" s="978">
        <v>0</v>
      </c>
      <c r="V82" s="978">
        <v>18</v>
      </c>
      <c r="W82" s="978">
        <v>17</v>
      </c>
      <c r="X82" s="980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977">
        <v>7</v>
      </c>
      <c r="F83" s="978" t="s">
        <v>674</v>
      </c>
      <c r="G83" s="978" t="s">
        <v>772</v>
      </c>
      <c r="H83" s="986">
        <v>20.52</v>
      </c>
      <c r="I83" s="978">
        <v>4</v>
      </c>
      <c r="J83" s="978">
        <v>0</v>
      </c>
      <c r="K83" s="978">
        <v>1</v>
      </c>
      <c r="L83" s="978">
        <v>0</v>
      </c>
      <c r="M83" s="978">
        <v>1</v>
      </c>
      <c r="N83" s="978">
        <v>0</v>
      </c>
      <c r="O83" s="978">
        <v>0</v>
      </c>
      <c r="P83" s="978">
        <v>0</v>
      </c>
      <c r="Q83" s="978">
        <v>0</v>
      </c>
      <c r="R83" s="978">
        <v>0</v>
      </c>
      <c r="S83" s="978">
        <v>0</v>
      </c>
      <c r="T83" s="978">
        <v>0</v>
      </c>
      <c r="U83" s="978">
        <v>0</v>
      </c>
      <c r="V83" s="978">
        <v>0</v>
      </c>
      <c r="W83" s="978">
        <v>0</v>
      </c>
      <c r="X83" s="980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977">
        <v>8</v>
      </c>
      <c r="F84" s="978" t="s">
        <v>704</v>
      </c>
      <c r="G84" s="978" t="s">
        <v>772</v>
      </c>
      <c r="H84" s="986">
        <v>22.51</v>
      </c>
      <c r="I84" s="978">
        <v>7</v>
      </c>
      <c r="J84" s="978">
        <v>1</v>
      </c>
      <c r="K84" s="978">
        <v>0</v>
      </c>
      <c r="L84" s="978">
        <v>0</v>
      </c>
      <c r="M84" s="978">
        <v>1</v>
      </c>
      <c r="N84" s="978">
        <v>0</v>
      </c>
      <c r="O84" s="978">
        <v>0</v>
      </c>
      <c r="P84" s="978">
        <v>0</v>
      </c>
      <c r="Q84" s="978">
        <v>56</v>
      </c>
      <c r="R84" s="978">
        <v>0</v>
      </c>
      <c r="S84" s="978">
        <v>0</v>
      </c>
      <c r="T84" s="978">
        <v>0</v>
      </c>
      <c r="U84" s="978">
        <v>0</v>
      </c>
      <c r="V84" s="978">
        <v>17</v>
      </c>
      <c r="W84" s="978">
        <v>0</v>
      </c>
      <c r="X84" s="980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977">
        <v>9</v>
      </c>
      <c r="F85" s="978" t="s">
        <v>1</v>
      </c>
      <c r="G85" s="978"/>
      <c r="H85" s="986"/>
      <c r="I85" s="978">
        <v>0</v>
      </c>
      <c r="J85" s="978">
        <v>0</v>
      </c>
      <c r="K85" s="978">
        <v>0</v>
      </c>
      <c r="L85" s="978">
        <v>0</v>
      </c>
      <c r="M85" s="978">
        <v>0</v>
      </c>
      <c r="N85" s="978">
        <v>0</v>
      </c>
      <c r="O85" s="978">
        <v>0</v>
      </c>
      <c r="P85" s="978">
        <v>0</v>
      </c>
      <c r="Q85" s="978">
        <v>0</v>
      </c>
      <c r="R85" s="978">
        <v>0</v>
      </c>
      <c r="S85" s="978">
        <v>0</v>
      </c>
      <c r="T85" s="978">
        <v>0</v>
      </c>
      <c r="U85" s="978">
        <v>0</v>
      </c>
      <c r="V85" s="978">
        <v>0</v>
      </c>
      <c r="W85" s="978">
        <v>0</v>
      </c>
      <c r="X85" s="980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981">
        <v>10</v>
      </c>
      <c r="F86" s="982" t="s">
        <v>1</v>
      </c>
      <c r="G86" s="982"/>
      <c r="H86" s="987"/>
      <c r="I86" s="982">
        <v>0</v>
      </c>
      <c r="J86" s="982">
        <v>0</v>
      </c>
      <c r="K86" s="982">
        <v>0</v>
      </c>
      <c r="L86" s="982">
        <v>0</v>
      </c>
      <c r="M86" s="982">
        <v>0</v>
      </c>
      <c r="N86" s="982">
        <v>0</v>
      </c>
      <c r="O86" s="982">
        <v>0</v>
      </c>
      <c r="P86" s="982">
        <v>0</v>
      </c>
      <c r="Q86" s="982">
        <v>0</v>
      </c>
      <c r="R86" s="982">
        <v>0</v>
      </c>
      <c r="S86" s="982">
        <v>0</v>
      </c>
      <c r="T86" s="982">
        <v>0</v>
      </c>
      <c r="U86" s="982">
        <v>0</v>
      </c>
      <c r="V86" s="982">
        <v>0</v>
      </c>
      <c r="W86" s="982">
        <v>0</v>
      </c>
      <c r="X86" s="983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9</v>
      </c>
      <c r="H92" s="354">
        <v>3</v>
      </c>
      <c r="I92" s="355">
        <v>24</v>
      </c>
      <c r="J92" s="355">
        <v>12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353">
        <v>1</v>
      </c>
      <c r="F94" s="354" t="s">
        <v>589</v>
      </c>
      <c r="G94" s="354" t="s">
        <v>773</v>
      </c>
      <c r="H94" s="362">
        <v>26.95</v>
      </c>
      <c r="I94" s="354">
        <v>7</v>
      </c>
      <c r="J94" s="354">
        <v>1</v>
      </c>
      <c r="K94" s="354">
        <v>1</v>
      </c>
      <c r="L94" s="354">
        <v>2</v>
      </c>
      <c r="M94" s="354">
        <v>1</v>
      </c>
      <c r="N94" s="354">
        <v>120</v>
      </c>
      <c r="O94" s="354">
        <v>36</v>
      </c>
      <c r="P94" s="354">
        <v>20</v>
      </c>
      <c r="Q94" s="354">
        <v>0</v>
      </c>
      <c r="R94" s="354">
        <v>104</v>
      </c>
      <c r="S94" s="354">
        <v>0</v>
      </c>
      <c r="T94" s="354">
        <v>21</v>
      </c>
      <c r="U94" s="354">
        <v>17</v>
      </c>
      <c r="V94" s="354">
        <v>0</v>
      </c>
      <c r="W94" s="354">
        <v>15</v>
      </c>
      <c r="X94" s="356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26.76</v>
      </c>
      <c r="I95" s="354">
        <v>7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40</v>
      </c>
      <c r="P95" s="354">
        <v>0</v>
      </c>
      <c r="Q95" s="354">
        <v>0</v>
      </c>
      <c r="R95" s="354">
        <v>0</v>
      </c>
      <c r="S95" s="354">
        <v>0</v>
      </c>
      <c r="T95" s="354">
        <v>15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353">
        <v>3</v>
      </c>
      <c r="F96" s="354" t="s">
        <v>661</v>
      </c>
      <c r="G96" s="354" t="s">
        <v>773</v>
      </c>
      <c r="H96" s="362">
        <v>22.34</v>
      </c>
      <c r="I96" s="354">
        <v>3</v>
      </c>
      <c r="J96" s="354">
        <v>1</v>
      </c>
      <c r="K96" s="354">
        <v>0</v>
      </c>
      <c r="L96" s="354">
        <v>1</v>
      </c>
      <c r="M96" s="354">
        <v>1</v>
      </c>
      <c r="N96" s="354">
        <v>0</v>
      </c>
      <c r="O96" s="354">
        <v>46</v>
      </c>
      <c r="P96" s="354">
        <v>10</v>
      </c>
      <c r="Q96" s="354">
        <v>0</v>
      </c>
      <c r="R96" s="354">
        <v>6</v>
      </c>
      <c r="S96" s="354">
        <v>0</v>
      </c>
      <c r="T96" s="354">
        <v>23</v>
      </c>
      <c r="U96" s="354">
        <v>20</v>
      </c>
      <c r="V96" s="354">
        <v>0</v>
      </c>
      <c r="W96" s="354">
        <v>22</v>
      </c>
      <c r="X96" s="356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696</v>
      </c>
      <c r="G97" s="354" t="s">
        <v>773</v>
      </c>
      <c r="H97" s="362">
        <v>26.84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0</v>
      </c>
      <c r="O97" s="354">
        <v>61</v>
      </c>
      <c r="P97" s="354">
        <v>81</v>
      </c>
      <c r="Q97" s="354">
        <v>40</v>
      </c>
      <c r="R97" s="354">
        <v>0</v>
      </c>
      <c r="S97" s="354">
        <v>0</v>
      </c>
      <c r="T97" s="354">
        <v>17</v>
      </c>
      <c r="U97" s="354">
        <v>21</v>
      </c>
      <c r="V97" s="354">
        <v>18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353">
        <v>5</v>
      </c>
      <c r="F98" s="354" t="s">
        <v>590</v>
      </c>
      <c r="G98" s="354" t="s">
        <v>773</v>
      </c>
      <c r="H98" s="362">
        <v>25.3</v>
      </c>
      <c r="I98" s="354">
        <v>6</v>
      </c>
      <c r="J98" s="354">
        <v>1</v>
      </c>
      <c r="K98" s="354">
        <v>1</v>
      </c>
      <c r="L98" s="354">
        <v>2</v>
      </c>
      <c r="M98" s="354">
        <v>1</v>
      </c>
      <c r="N98" s="354">
        <v>20</v>
      </c>
      <c r="O98" s="354">
        <v>0</v>
      </c>
      <c r="P98" s="354">
        <v>2</v>
      </c>
      <c r="Q98" s="354">
        <v>0</v>
      </c>
      <c r="R98" s="354">
        <v>40</v>
      </c>
      <c r="S98" s="354">
        <v>48</v>
      </c>
      <c r="T98" s="354">
        <v>0</v>
      </c>
      <c r="U98" s="354">
        <v>27</v>
      </c>
      <c r="V98" s="354">
        <v>0</v>
      </c>
      <c r="W98" s="354">
        <v>22</v>
      </c>
      <c r="X98" s="356">
        <v>14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353">
        <v>6</v>
      </c>
      <c r="F99" s="354" t="s">
        <v>580</v>
      </c>
      <c r="G99" s="354" t="s">
        <v>773</v>
      </c>
      <c r="H99" s="362">
        <v>20.59</v>
      </c>
      <c r="I99" s="354">
        <v>3</v>
      </c>
      <c r="J99" s="354">
        <v>1</v>
      </c>
      <c r="K99" s="354">
        <v>1</v>
      </c>
      <c r="L99" s="354">
        <v>1</v>
      </c>
      <c r="M99" s="354">
        <v>1</v>
      </c>
      <c r="N99" s="354">
        <v>0</v>
      </c>
      <c r="O99" s="354">
        <v>40</v>
      </c>
      <c r="P99" s="354">
        <v>2</v>
      </c>
      <c r="Q99" s="354">
        <v>35</v>
      </c>
      <c r="R99" s="354">
        <v>0</v>
      </c>
      <c r="S99" s="354">
        <v>0</v>
      </c>
      <c r="T99" s="354">
        <v>19</v>
      </c>
      <c r="U99" s="354">
        <v>28</v>
      </c>
      <c r="V99" s="354">
        <v>26</v>
      </c>
      <c r="W99" s="354">
        <v>0</v>
      </c>
      <c r="X99" s="356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581</v>
      </c>
      <c r="G100" s="354" t="s">
        <v>773</v>
      </c>
      <c r="H100" s="362">
        <v>28.84</v>
      </c>
      <c r="I100" s="354">
        <v>4</v>
      </c>
      <c r="J100" s="354">
        <v>4</v>
      </c>
      <c r="K100" s="354">
        <v>1</v>
      </c>
      <c r="L100" s="354">
        <v>1</v>
      </c>
      <c r="M100" s="354">
        <v>1</v>
      </c>
      <c r="N100" s="354">
        <v>0</v>
      </c>
      <c r="O100" s="354">
        <v>40</v>
      </c>
      <c r="P100" s="354">
        <v>40</v>
      </c>
      <c r="Q100" s="354">
        <v>0</v>
      </c>
      <c r="R100" s="354">
        <v>0</v>
      </c>
      <c r="S100" s="354">
        <v>78</v>
      </c>
      <c r="T100" s="354">
        <v>18</v>
      </c>
      <c r="U100" s="354">
        <v>16</v>
      </c>
      <c r="V100" s="354">
        <v>0</v>
      </c>
      <c r="W100" s="354">
        <v>0</v>
      </c>
      <c r="X100" s="356">
        <v>15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773</v>
      </c>
      <c r="H101" s="362">
        <v>18.350000000000001</v>
      </c>
      <c r="I101" s="354">
        <v>4</v>
      </c>
      <c r="J101" s="354">
        <v>1</v>
      </c>
      <c r="K101" s="354">
        <v>0</v>
      </c>
      <c r="L101" s="354">
        <v>1</v>
      </c>
      <c r="M101" s="354">
        <v>1</v>
      </c>
      <c r="N101" s="354">
        <v>0</v>
      </c>
      <c r="O101" s="354">
        <v>4</v>
      </c>
      <c r="P101" s="354">
        <v>0</v>
      </c>
      <c r="Q101" s="354">
        <v>80</v>
      </c>
      <c r="R101" s="354">
        <v>60</v>
      </c>
      <c r="S101" s="354">
        <v>0</v>
      </c>
      <c r="T101" s="354">
        <v>31</v>
      </c>
      <c r="U101" s="354">
        <v>0</v>
      </c>
      <c r="V101" s="354">
        <v>30</v>
      </c>
      <c r="W101" s="354">
        <v>18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960" t="s">
        <v>752</v>
      </c>
      <c r="F108" s="961" t="s">
        <v>753</v>
      </c>
      <c r="G108" s="961" t="s">
        <v>754</v>
      </c>
      <c r="H108" s="961" t="s">
        <v>755</v>
      </c>
      <c r="I108" s="961" t="s">
        <v>756</v>
      </c>
      <c r="J108" s="961" t="s">
        <v>757</v>
      </c>
      <c r="K108" s="961" t="s">
        <v>758</v>
      </c>
      <c r="L108" s="961"/>
      <c r="M108" s="961"/>
      <c r="N108" s="961"/>
      <c r="O108" s="961"/>
      <c r="P108" s="961"/>
      <c r="Q108" s="961"/>
      <c r="R108" s="961"/>
      <c r="S108" s="961"/>
      <c r="T108" s="961"/>
      <c r="U108" s="961"/>
      <c r="V108" s="961"/>
      <c r="W108" s="961"/>
      <c r="X108" s="96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970">
        <v>7</v>
      </c>
      <c r="F109" s="971">
        <v>8</v>
      </c>
      <c r="G109" s="964">
        <v>4</v>
      </c>
      <c r="H109" s="964">
        <v>8</v>
      </c>
      <c r="I109" s="965">
        <v>11</v>
      </c>
      <c r="J109" s="965">
        <v>24</v>
      </c>
      <c r="K109" s="964">
        <v>46</v>
      </c>
      <c r="L109" s="964"/>
      <c r="M109" s="964"/>
      <c r="N109" s="964"/>
      <c r="O109" s="964"/>
      <c r="P109" s="964"/>
      <c r="Q109" s="964"/>
      <c r="R109" s="964"/>
      <c r="S109" s="964"/>
      <c r="T109" s="964"/>
      <c r="U109" s="964"/>
      <c r="V109" s="964"/>
      <c r="W109" s="964"/>
      <c r="X109" s="966"/>
      <c r="AA109" s="256">
        <f>IF(E109=D106,0,1)</f>
        <v>0</v>
      </c>
    </row>
    <row r="110" spans="2:28" x14ac:dyDescent="0.25">
      <c r="E110" s="963" t="s">
        <v>583</v>
      </c>
      <c r="F110" s="964" t="s">
        <v>63</v>
      </c>
      <c r="G110" s="964" t="s">
        <v>759</v>
      </c>
      <c r="H110" s="964" t="s">
        <v>760</v>
      </c>
      <c r="I110" s="965" t="s">
        <v>66</v>
      </c>
      <c r="J110" s="965" t="s">
        <v>67</v>
      </c>
      <c r="K110" s="964" t="s">
        <v>68</v>
      </c>
      <c r="L110" s="964" t="s">
        <v>69</v>
      </c>
      <c r="M110" s="964" t="s">
        <v>22</v>
      </c>
      <c r="N110" s="964" t="s">
        <v>761</v>
      </c>
      <c r="O110" s="964" t="s">
        <v>762</v>
      </c>
      <c r="P110" s="964" t="s">
        <v>763</v>
      </c>
      <c r="Q110" s="964" t="s">
        <v>764</v>
      </c>
      <c r="R110" s="964" t="s">
        <v>765</v>
      </c>
      <c r="S110" s="964" t="s">
        <v>766</v>
      </c>
      <c r="T110" s="964" t="s">
        <v>767</v>
      </c>
      <c r="U110" s="964" t="s">
        <v>768</v>
      </c>
      <c r="V110" s="964" t="s">
        <v>769</v>
      </c>
      <c r="W110" s="964" t="s">
        <v>770</v>
      </c>
      <c r="X110" s="966" t="s">
        <v>771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963">
        <v>1</v>
      </c>
      <c r="F111" s="964" t="s">
        <v>595</v>
      </c>
      <c r="G111" s="964" t="s">
        <v>772</v>
      </c>
      <c r="H111" s="972">
        <v>21.76</v>
      </c>
      <c r="I111" s="964">
        <v>6</v>
      </c>
      <c r="J111" s="964">
        <v>0</v>
      </c>
      <c r="K111" s="964">
        <v>0</v>
      </c>
      <c r="L111" s="964">
        <v>0</v>
      </c>
      <c r="M111" s="964">
        <v>1</v>
      </c>
      <c r="N111" s="964">
        <v>0</v>
      </c>
      <c r="O111" s="964">
        <v>0</v>
      </c>
      <c r="P111" s="964">
        <v>0</v>
      </c>
      <c r="Q111" s="964">
        <v>0</v>
      </c>
      <c r="R111" s="964">
        <v>0</v>
      </c>
      <c r="S111" s="964">
        <v>0</v>
      </c>
      <c r="T111" s="964">
        <v>0</v>
      </c>
      <c r="U111" s="964">
        <v>0</v>
      </c>
      <c r="V111" s="964">
        <v>0</v>
      </c>
      <c r="W111" s="964">
        <v>0</v>
      </c>
      <c r="X111" s="966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963">
        <v>2</v>
      </c>
      <c r="F112" s="964" t="s">
        <v>818</v>
      </c>
      <c r="G112" s="964" t="s">
        <v>772</v>
      </c>
      <c r="H112" s="972">
        <v>19.64</v>
      </c>
      <c r="I112" s="964">
        <v>3</v>
      </c>
      <c r="J112" s="964">
        <v>1</v>
      </c>
      <c r="K112" s="964">
        <v>0</v>
      </c>
      <c r="L112" s="964">
        <v>1</v>
      </c>
      <c r="M112" s="964">
        <v>1</v>
      </c>
      <c r="N112" s="964">
        <v>20</v>
      </c>
      <c r="O112" s="964">
        <v>0</v>
      </c>
      <c r="P112" s="964">
        <v>0</v>
      </c>
      <c r="Q112" s="964">
        <v>40</v>
      </c>
      <c r="R112" s="964">
        <v>0</v>
      </c>
      <c r="S112" s="964">
        <v>0</v>
      </c>
      <c r="T112" s="964">
        <v>0</v>
      </c>
      <c r="U112" s="964">
        <v>0</v>
      </c>
      <c r="V112" s="964">
        <v>21</v>
      </c>
      <c r="W112" s="964">
        <v>0</v>
      </c>
      <c r="X112" s="966">
        <v>0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963">
        <v>3</v>
      </c>
      <c r="F113" s="964" t="s">
        <v>593</v>
      </c>
      <c r="G113" s="964" t="s">
        <v>772</v>
      </c>
      <c r="H113" s="972">
        <v>28</v>
      </c>
      <c r="I113" s="964">
        <v>2</v>
      </c>
      <c r="J113" s="964">
        <v>2</v>
      </c>
      <c r="K113" s="964">
        <v>1</v>
      </c>
      <c r="L113" s="964">
        <v>0</v>
      </c>
      <c r="M113" s="964">
        <v>1</v>
      </c>
      <c r="N113" s="964">
        <v>0</v>
      </c>
      <c r="O113" s="964">
        <v>0</v>
      </c>
      <c r="P113" s="964">
        <v>50</v>
      </c>
      <c r="Q113" s="964">
        <v>0</v>
      </c>
      <c r="R113" s="964">
        <v>0</v>
      </c>
      <c r="S113" s="964">
        <v>0</v>
      </c>
      <c r="T113" s="964">
        <v>0</v>
      </c>
      <c r="U113" s="964">
        <v>17</v>
      </c>
      <c r="V113" s="964">
        <v>0</v>
      </c>
      <c r="W113" s="964">
        <v>0</v>
      </c>
      <c r="X113" s="966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963">
        <v>4</v>
      </c>
      <c r="F114" s="964" t="s">
        <v>668</v>
      </c>
      <c r="G114" s="964" t="s">
        <v>773</v>
      </c>
      <c r="H114" s="972">
        <v>22.62</v>
      </c>
      <c r="I114" s="964">
        <v>0</v>
      </c>
      <c r="J114" s="964">
        <v>3</v>
      </c>
      <c r="K114" s="964">
        <v>0</v>
      </c>
      <c r="L114" s="964">
        <v>2</v>
      </c>
      <c r="M114" s="964">
        <v>1</v>
      </c>
      <c r="N114" s="964">
        <v>20</v>
      </c>
      <c r="O114" s="964">
        <v>0</v>
      </c>
      <c r="P114" s="964">
        <v>64</v>
      </c>
      <c r="Q114" s="964">
        <v>0</v>
      </c>
      <c r="R114" s="964">
        <v>40</v>
      </c>
      <c r="S114" s="964">
        <v>20</v>
      </c>
      <c r="T114" s="964">
        <v>0</v>
      </c>
      <c r="U114" s="964">
        <v>24</v>
      </c>
      <c r="V114" s="964">
        <v>0</v>
      </c>
      <c r="W114" s="964">
        <v>19</v>
      </c>
      <c r="X114" s="966">
        <v>19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963">
        <v>5</v>
      </c>
      <c r="F115" s="964" t="s">
        <v>787</v>
      </c>
      <c r="G115" s="964" t="s">
        <v>772</v>
      </c>
      <c r="H115" s="972">
        <v>17.2</v>
      </c>
      <c r="I115" s="964">
        <v>0</v>
      </c>
      <c r="J115" s="964">
        <v>0</v>
      </c>
      <c r="K115" s="964">
        <v>0</v>
      </c>
      <c r="L115" s="964">
        <v>0</v>
      </c>
      <c r="M115" s="964">
        <v>1</v>
      </c>
      <c r="N115" s="964">
        <v>0</v>
      </c>
      <c r="O115" s="964">
        <v>0</v>
      </c>
      <c r="P115" s="964">
        <v>0</v>
      </c>
      <c r="Q115" s="964">
        <v>0</v>
      </c>
      <c r="R115" s="964">
        <v>0</v>
      </c>
      <c r="S115" s="964">
        <v>0</v>
      </c>
      <c r="T115" s="964">
        <v>0</v>
      </c>
      <c r="U115" s="964">
        <v>0</v>
      </c>
      <c r="V115" s="964">
        <v>0</v>
      </c>
      <c r="W115" s="964">
        <v>0</v>
      </c>
      <c r="X115" s="966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963">
        <v>6</v>
      </c>
      <c r="F116" s="964" t="s">
        <v>636</v>
      </c>
      <c r="G116" s="964" t="s">
        <v>772</v>
      </c>
      <c r="H116" s="972">
        <v>14.18</v>
      </c>
      <c r="I116" s="964">
        <v>2</v>
      </c>
      <c r="J116" s="964">
        <v>0</v>
      </c>
      <c r="K116" s="964">
        <v>0</v>
      </c>
      <c r="L116" s="964">
        <v>0</v>
      </c>
      <c r="M116" s="964">
        <v>1</v>
      </c>
      <c r="N116" s="964">
        <v>0</v>
      </c>
      <c r="O116" s="964">
        <v>0</v>
      </c>
      <c r="P116" s="964">
        <v>0</v>
      </c>
      <c r="Q116" s="964">
        <v>0</v>
      </c>
      <c r="R116" s="964">
        <v>0</v>
      </c>
      <c r="S116" s="964">
        <v>0</v>
      </c>
      <c r="T116" s="964">
        <v>0</v>
      </c>
      <c r="U116" s="964">
        <v>0</v>
      </c>
      <c r="V116" s="964">
        <v>0</v>
      </c>
      <c r="W116" s="964">
        <v>0</v>
      </c>
      <c r="X116" s="966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963">
        <v>7</v>
      </c>
      <c r="F117" s="964" t="s">
        <v>597</v>
      </c>
      <c r="G117" s="964" t="s">
        <v>773</v>
      </c>
      <c r="H117" s="972">
        <v>26.88</v>
      </c>
      <c r="I117" s="964">
        <v>6</v>
      </c>
      <c r="J117" s="964">
        <v>3</v>
      </c>
      <c r="K117" s="964">
        <v>0</v>
      </c>
      <c r="L117" s="964">
        <v>1</v>
      </c>
      <c r="M117" s="964">
        <v>1</v>
      </c>
      <c r="N117" s="964">
        <v>0</v>
      </c>
      <c r="O117" s="964">
        <v>0</v>
      </c>
      <c r="P117" s="964">
        <v>0</v>
      </c>
      <c r="Q117" s="964">
        <v>52</v>
      </c>
      <c r="R117" s="964">
        <v>32</v>
      </c>
      <c r="S117" s="964">
        <v>36</v>
      </c>
      <c r="T117" s="964">
        <v>0</v>
      </c>
      <c r="U117" s="964">
        <v>0</v>
      </c>
      <c r="V117" s="964">
        <v>21</v>
      </c>
      <c r="W117" s="964">
        <v>20</v>
      </c>
      <c r="X117" s="966">
        <v>13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963">
        <v>8</v>
      </c>
      <c r="F118" s="964" t="s">
        <v>698</v>
      </c>
      <c r="G118" s="964" t="s">
        <v>772</v>
      </c>
      <c r="H118" s="972">
        <v>21.68</v>
      </c>
      <c r="I118" s="964">
        <v>4</v>
      </c>
      <c r="J118" s="964">
        <v>1</v>
      </c>
      <c r="K118" s="964">
        <v>0</v>
      </c>
      <c r="L118" s="964">
        <v>0</v>
      </c>
      <c r="M118" s="964">
        <v>1</v>
      </c>
      <c r="N118" s="964">
        <v>0</v>
      </c>
      <c r="O118" s="964">
        <v>32</v>
      </c>
      <c r="P118" s="964">
        <v>0</v>
      </c>
      <c r="Q118" s="964">
        <v>0</v>
      </c>
      <c r="R118" s="964">
        <v>0</v>
      </c>
      <c r="S118" s="964">
        <v>0</v>
      </c>
      <c r="T118" s="964">
        <v>21</v>
      </c>
      <c r="U118" s="964">
        <v>0</v>
      </c>
      <c r="V118" s="964">
        <v>0</v>
      </c>
      <c r="W118" s="964">
        <v>0</v>
      </c>
      <c r="X118" s="966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963">
        <v>9</v>
      </c>
      <c r="F119" s="964" t="s">
        <v>1</v>
      </c>
      <c r="G119" s="964"/>
      <c r="H119" s="972"/>
      <c r="I119" s="964">
        <v>0</v>
      </c>
      <c r="J119" s="964">
        <v>0</v>
      </c>
      <c r="K119" s="964">
        <v>0</v>
      </c>
      <c r="L119" s="964">
        <v>0</v>
      </c>
      <c r="M119" s="964">
        <v>0</v>
      </c>
      <c r="N119" s="964">
        <v>0</v>
      </c>
      <c r="O119" s="964">
        <v>0</v>
      </c>
      <c r="P119" s="964">
        <v>0</v>
      </c>
      <c r="Q119" s="964">
        <v>0</v>
      </c>
      <c r="R119" s="964">
        <v>0</v>
      </c>
      <c r="S119" s="964">
        <v>0</v>
      </c>
      <c r="T119" s="964">
        <v>0</v>
      </c>
      <c r="U119" s="964">
        <v>0</v>
      </c>
      <c r="V119" s="964">
        <v>0</v>
      </c>
      <c r="W119" s="964">
        <v>0</v>
      </c>
      <c r="X119" s="96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967">
        <v>10</v>
      </c>
      <c r="F120" s="968" t="s">
        <v>1</v>
      </c>
      <c r="G120" s="968"/>
      <c r="H120" s="973"/>
      <c r="I120" s="968">
        <v>0</v>
      </c>
      <c r="J120" s="968">
        <v>0</v>
      </c>
      <c r="K120" s="968">
        <v>0</v>
      </c>
      <c r="L120" s="968">
        <v>0</v>
      </c>
      <c r="M120" s="968">
        <v>0</v>
      </c>
      <c r="N120" s="968">
        <v>0</v>
      </c>
      <c r="O120" s="968">
        <v>0</v>
      </c>
      <c r="P120" s="968">
        <v>0</v>
      </c>
      <c r="Q120" s="968">
        <v>0</v>
      </c>
      <c r="R120" s="968">
        <v>0</v>
      </c>
      <c r="S120" s="968">
        <v>0</v>
      </c>
      <c r="T120" s="968">
        <v>0</v>
      </c>
      <c r="U120" s="968">
        <v>0</v>
      </c>
      <c r="V120" s="968">
        <v>0</v>
      </c>
      <c r="W120" s="968">
        <v>0</v>
      </c>
      <c r="X120" s="96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90" t="s">
        <v>752</v>
      </c>
      <c r="F125" s="891" t="s">
        <v>753</v>
      </c>
      <c r="G125" s="891" t="s">
        <v>754</v>
      </c>
      <c r="H125" s="891" t="s">
        <v>755</v>
      </c>
      <c r="I125" s="891" t="s">
        <v>756</v>
      </c>
      <c r="J125" s="891" t="s">
        <v>757</v>
      </c>
      <c r="K125" s="891" t="s">
        <v>758</v>
      </c>
      <c r="L125" s="891"/>
      <c r="M125" s="891"/>
      <c r="N125" s="891"/>
      <c r="O125" s="891"/>
      <c r="P125" s="891"/>
      <c r="Q125" s="891"/>
      <c r="R125" s="891"/>
      <c r="S125" s="891"/>
      <c r="T125" s="891"/>
      <c r="U125" s="891"/>
      <c r="V125" s="891"/>
      <c r="W125" s="891"/>
      <c r="X125" s="89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900">
        <v>8</v>
      </c>
      <c r="F126" s="901">
        <v>7</v>
      </c>
      <c r="G126" s="894">
        <v>8</v>
      </c>
      <c r="H126" s="894">
        <v>4</v>
      </c>
      <c r="I126" s="895">
        <v>24</v>
      </c>
      <c r="J126" s="895">
        <v>11</v>
      </c>
      <c r="K126" s="894">
        <v>81</v>
      </c>
      <c r="L126" s="894"/>
      <c r="M126" s="894"/>
      <c r="N126" s="894"/>
      <c r="O126" s="894"/>
      <c r="P126" s="894"/>
      <c r="Q126" s="894"/>
      <c r="R126" s="894"/>
      <c r="S126" s="894"/>
      <c r="T126" s="894"/>
      <c r="U126" s="894"/>
      <c r="V126" s="894"/>
      <c r="W126" s="894"/>
      <c r="X126" s="896"/>
      <c r="AA126" s="256">
        <f>IF(E126=D123,0,1)</f>
        <v>0</v>
      </c>
    </row>
    <row r="127" spans="2:28" x14ac:dyDescent="0.25">
      <c r="E127" s="893" t="s">
        <v>583</v>
      </c>
      <c r="F127" s="894" t="s">
        <v>63</v>
      </c>
      <c r="G127" s="894" t="s">
        <v>759</v>
      </c>
      <c r="H127" s="894" t="s">
        <v>760</v>
      </c>
      <c r="I127" s="895" t="s">
        <v>66</v>
      </c>
      <c r="J127" s="895" t="s">
        <v>67</v>
      </c>
      <c r="K127" s="894" t="s">
        <v>68</v>
      </c>
      <c r="L127" s="894" t="s">
        <v>69</v>
      </c>
      <c r="M127" s="894" t="s">
        <v>22</v>
      </c>
      <c r="N127" s="894" t="s">
        <v>761</v>
      </c>
      <c r="O127" s="894" t="s">
        <v>762</v>
      </c>
      <c r="P127" s="894" t="s">
        <v>763</v>
      </c>
      <c r="Q127" s="894" t="s">
        <v>764</v>
      </c>
      <c r="R127" s="894" t="s">
        <v>765</v>
      </c>
      <c r="S127" s="894" t="s">
        <v>766</v>
      </c>
      <c r="T127" s="894" t="s">
        <v>767</v>
      </c>
      <c r="U127" s="894" t="s">
        <v>768</v>
      </c>
      <c r="V127" s="894" t="s">
        <v>769</v>
      </c>
      <c r="W127" s="894" t="s">
        <v>770</v>
      </c>
      <c r="X127" s="896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93">
        <v>1</v>
      </c>
      <c r="F128" s="894" t="s">
        <v>598</v>
      </c>
      <c r="G128" s="894" t="s">
        <v>773</v>
      </c>
      <c r="H128" s="902">
        <v>23.48</v>
      </c>
      <c r="I128" s="894">
        <v>4</v>
      </c>
      <c r="J128" s="894">
        <v>3</v>
      </c>
      <c r="K128" s="894">
        <v>0</v>
      </c>
      <c r="L128" s="894">
        <v>1</v>
      </c>
      <c r="M128" s="894">
        <v>1</v>
      </c>
      <c r="N128" s="894">
        <v>0</v>
      </c>
      <c r="O128" s="894">
        <v>2</v>
      </c>
      <c r="P128" s="894">
        <v>56</v>
      </c>
      <c r="Q128" s="894">
        <v>40</v>
      </c>
      <c r="R128" s="894">
        <v>0</v>
      </c>
      <c r="S128" s="894">
        <v>0</v>
      </c>
      <c r="T128" s="894">
        <v>31</v>
      </c>
      <c r="U128" s="894">
        <v>17</v>
      </c>
      <c r="V128" s="894">
        <v>16</v>
      </c>
      <c r="W128" s="894">
        <v>0</v>
      </c>
      <c r="X128" s="89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93">
        <v>2</v>
      </c>
      <c r="F129" s="894" t="s">
        <v>599</v>
      </c>
      <c r="G129" s="894" t="s">
        <v>773</v>
      </c>
      <c r="H129" s="902">
        <v>20.73</v>
      </c>
      <c r="I129" s="894">
        <v>4</v>
      </c>
      <c r="J129" s="894">
        <v>3</v>
      </c>
      <c r="K129" s="894">
        <v>0</v>
      </c>
      <c r="L129" s="894">
        <v>1</v>
      </c>
      <c r="M129" s="894">
        <v>1</v>
      </c>
      <c r="N129" s="894">
        <v>0</v>
      </c>
      <c r="O129" s="894">
        <v>12</v>
      </c>
      <c r="P129" s="894">
        <v>20</v>
      </c>
      <c r="Q129" s="894">
        <v>0</v>
      </c>
      <c r="R129" s="894">
        <v>68</v>
      </c>
      <c r="S129" s="894">
        <v>0</v>
      </c>
      <c r="T129" s="894">
        <v>22</v>
      </c>
      <c r="U129" s="894">
        <v>22</v>
      </c>
      <c r="V129" s="894">
        <v>0</v>
      </c>
      <c r="W129" s="894">
        <v>24</v>
      </c>
      <c r="X129" s="896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893">
        <v>3</v>
      </c>
      <c r="F130" s="894" t="s">
        <v>775</v>
      </c>
      <c r="G130" s="894" t="s">
        <v>773</v>
      </c>
      <c r="H130" s="902">
        <v>27.26</v>
      </c>
      <c r="I130" s="894">
        <v>6</v>
      </c>
      <c r="J130" s="894">
        <v>2</v>
      </c>
      <c r="K130" s="894">
        <v>0</v>
      </c>
      <c r="L130" s="894">
        <v>2</v>
      </c>
      <c r="M130" s="894">
        <v>1</v>
      </c>
      <c r="N130" s="894">
        <v>40</v>
      </c>
      <c r="O130" s="894">
        <v>8</v>
      </c>
      <c r="P130" s="894">
        <v>0</v>
      </c>
      <c r="Q130" s="894">
        <v>81</v>
      </c>
      <c r="R130" s="894">
        <v>52</v>
      </c>
      <c r="S130" s="894">
        <v>0</v>
      </c>
      <c r="T130" s="894">
        <v>17</v>
      </c>
      <c r="U130" s="894">
        <v>0</v>
      </c>
      <c r="V130" s="894">
        <v>15</v>
      </c>
      <c r="W130" s="894">
        <v>21</v>
      </c>
      <c r="X130" s="896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893">
        <v>4</v>
      </c>
      <c r="F131" s="894" t="s">
        <v>728</v>
      </c>
      <c r="G131" s="894" t="s">
        <v>772</v>
      </c>
      <c r="H131" s="902">
        <v>22.99</v>
      </c>
      <c r="I131" s="894">
        <v>4</v>
      </c>
      <c r="J131" s="894">
        <v>2</v>
      </c>
      <c r="K131" s="894">
        <v>0</v>
      </c>
      <c r="L131" s="894">
        <v>1</v>
      </c>
      <c r="M131" s="894">
        <v>1</v>
      </c>
      <c r="N131" s="894">
        <v>8</v>
      </c>
      <c r="O131" s="894">
        <v>24</v>
      </c>
      <c r="P131" s="894">
        <v>0</v>
      </c>
      <c r="Q131" s="894">
        <v>5</v>
      </c>
      <c r="R131" s="894">
        <v>0</v>
      </c>
      <c r="S131" s="894">
        <v>0</v>
      </c>
      <c r="T131" s="894">
        <v>19</v>
      </c>
      <c r="U131" s="894">
        <v>0</v>
      </c>
      <c r="V131" s="894">
        <v>20</v>
      </c>
      <c r="W131" s="894">
        <v>0</v>
      </c>
      <c r="X131" s="896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893">
        <v>5</v>
      </c>
      <c r="F132" s="894" t="s">
        <v>817</v>
      </c>
      <c r="G132" s="894" t="s">
        <v>773</v>
      </c>
      <c r="H132" s="902">
        <v>22.77</v>
      </c>
      <c r="I132" s="894">
        <v>6</v>
      </c>
      <c r="J132" s="894">
        <v>1</v>
      </c>
      <c r="K132" s="894">
        <v>0</v>
      </c>
      <c r="L132" s="894">
        <v>1</v>
      </c>
      <c r="M132" s="894">
        <v>1</v>
      </c>
      <c r="N132" s="894">
        <v>0</v>
      </c>
      <c r="O132" s="894">
        <v>40</v>
      </c>
      <c r="P132" s="894">
        <v>20</v>
      </c>
      <c r="Q132" s="894">
        <v>106</v>
      </c>
      <c r="R132" s="894">
        <v>0</v>
      </c>
      <c r="S132" s="894">
        <v>0</v>
      </c>
      <c r="T132" s="894">
        <v>27</v>
      </c>
      <c r="U132" s="894">
        <v>18</v>
      </c>
      <c r="V132" s="894">
        <v>21</v>
      </c>
      <c r="W132" s="894">
        <v>0</v>
      </c>
      <c r="X132" s="896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93">
        <v>6</v>
      </c>
      <c r="F133" s="894" t="s">
        <v>774</v>
      </c>
      <c r="G133" s="894" t="s">
        <v>773</v>
      </c>
      <c r="H133" s="902">
        <v>26.37</v>
      </c>
      <c r="I133" s="894">
        <v>6</v>
      </c>
      <c r="J133" s="894">
        <v>2</v>
      </c>
      <c r="K133" s="894">
        <v>0</v>
      </c>
      <c r="L133" s="894">
        <v>1</v>
      </c>
      <c r="M133" s="894">
        <v>1</v>
      </c>
      <c r="N133" s="894">
        <v>0</v>
      </c>
      <c r="O133" s="894">
        <v>55</v>
      </c>
      <c r="P133" s="894">
        <v>24</v>
      </c>
      <c r="Q133" s="894">
        <v>86</v>
      </c>
      <c r="R133" s="894">
        <v>0</v>
      </c>
      <c r="S133" s="894">
        <v>0</v>
      </c>
      <c r="T133" s="894">
        <v>21</v>
      </c>
      <c r="U133" s="894">
        <v>19</v>
      </c>
      <c r="V133" s="894">
        <v>17</v>
      </c>
      <c r="W133" s="894">
        <v>0</v>
      </c>
      <c r="X133" s="89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893">
        <v>7</v>
      </c>
      <c r="F134" s="894" t="s">
        <v>601</v>
      </c>
      <c r="G134" s="894" t="s">
        <v>772</v>
      </c>
      <c r="H134" s="902">
        <v>26.6</v>
      </c>
      <c r="I134" s="894">
        <v>6</v>
      </c>
      <c r="J134" s="894">
        <v>4</v>
      </c>
      <c r="K134" s="894">
        <v>1</v>
      </c>
      <c r="L134" s="894">
        <v>0</v>
      </c>
      <c r="M134" s="894">
        <v>1</v>
      </c>
      <c r="N134" s="894">
        <v>0</v>
      </c>
      <c r="O134" s="894">
        <v>39</v>
      </c>
      <c r="P134" s="894">
        <v>68</v>
      </c>
      <c r="Q134" s="894">
        <v>0</v>
      </c>
      <c r="R134" s="894">
        <v>0</v>
      </c>
      <c r="S134" s="894">
        <v>0</v>
      </c>
      <c r="T134" s="894">
        <v>17</v>
      </c>
      <c r="U134" s="894">
        <v>21</v>
      </c>
      <c r="V134" s="894">
        <v>0</v>
      </c>
      <c r="W134" s="894">
        <v>0</v>
      </c>
      <c r="X134" s="896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893">
        <v>8</v>
      </c>
      <c r="F135" s="894" t="s">
        <v>656</v>
      </c>
      <c r="G135" s="894" t="s">
        <v>773</v>
      </c>
      <c r="H135" s="902">
        <v>24.63</v>
      </c>
      <c r="I135" s="894">
        <v>2</v>
      </c>
      <c r="J135" s="894">
        <v>3</v>
      </c>
      <c r="K135" s="894">
        <v>0</v>
      </c>
      <c r="L135" s="894">
        <v>1</v>
      </c>
      <c r="M135" s="894">
        <v>0</v>
      </c>
      <c r="N135" s="894">
        <v>0</v>
      </c>
      <c r="O135" s="894">
        <v>0</v>
      </c>
      <c r="P135" s="894">
        <v>58</v>
      </c>
      <c r="Q135" s="894">
        <v>30</v>
      </c>
      <c r="R135" s="894">
        <v>48</v>
      </c>
      <c r="S135" s="894">
        <v>0</v>
      </c>
      <c r="T135" s="894">
        <v>0</v>
      </c>
      <c r="U135" s="894">
        <v>18</v>
      </c>
      <c r="V135" s="894">
        <v>22</v>
      </c>
      <c r="W135" s="894">
        <v>20</v>
      </c>
      <c r="X135" s="896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185</v>
      </c>
      <c r="E136" s="893">
        <v>9</v>
      </c>
      <c r="F136" s="894" t="s">
        <v>809</v>
      </c>
      <c r="G136" s="894"/>
      <c r="H136" s="902"/>
      <c r="I136" s="894">
        <v>0</v>
      </c>
      <c r="J136" s="894">
        <v>0</v>
      </c>
      <c r="K136" s="894">
        <v>0</v>
      </c>
      <c r="L136" s="894">
        <v>0</v>
      </c>
      <c r="M136" s="894">
        <v>1</v>
      </c>
      <c r="N136" s="894">
        <v>0</v>
      </c>
      <c r="O136" s="894">
        <v>0</v>
      </c>
      <c r="P136" s="894">
        <v>0</v>
      </c>
      <c r="Q136" s="894">
        <v>0</v>
      </c>
      <c r="R136" s="894">
        <v>0</v>
      </c>
      <c r="S136" s="894">
        <v>0</v>
      </c>
      <c r="T136" s="894">
        <v>0</v>
      </c>
      <c r="U136" s="894">
        <v>0</v>
      </c>
      <c r="V136" s="894">
        <v>0</v>
      </c>
      <c r="W136" s="894">
        <v>0</v>
      </c>
      <c r="X136" s="896">
        <v>0</v>
      </c>
      <c r="Y136" s="256">
        <f t="shared" ca="1" si="43"/>
        <v>185</v>
      </c>
      <c r="Z136" s="256">
        <f t="shared" ca="1" si="44"/>
        <v>8</v>
      </c>
      <c r="AA136" s="256">
        <f t="shared" ca="1" si="46"/>
        <v>0</v>
      </c>
    </row>
    <row r="137" spans="2:28" ht="15.75" thickBot="1" x14ac:dyDescent="0.3">
      <c r="B137" s="256" t="e">
        <f t="shared" ca="1" si="42"/>
        <v>#N/A</v>
      </c>
      <c r="E137" s="897">
        <v>10</v>
      </c>
      <c r="F137" s="898" t="s">
        <v>1</v>
      </c>
      <c r="G137" s="898"/>
      <c r="H137" s="903"/>
      <c r="I137" s="898">
        <v>0</v>
      </c>
      <c r="J137" s="898">
        <v>0</v>
      </c>
      <c r="K137" s="898">
        <v>0</v>
      </c>
      <c r="L137" s="898">
        <v>0</v>
      </c>
      <c r="M137" s="898">
        <v>0</v>
      </c>
      <c r="N137" s="898">
        <v>0</v>
      </c>
      <c r="O137" s="898">
        <v>0</v>
      </c>
      <c r="P137" s="898">
        <v>0</v>
      </c>
      <c r="Q137" s="898">
        <v>0</v>
      </c>
      <c r="R137" s="898">
        <v>0</v>
      </c>
      <c r="S137" s="898">
        <v>0</v>
      </c>
      <c r="T137" s="898">
        <v>0</v>
      </c>
      <c r="U137" s="898">
        <v>0</v>
      </c>
      <c r="V137" s="898">
        <v>0</v>
      </c>
      <c r="W137" s="898">
        <v>0</v>
      </c>
      <c r="X137" s="89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946" t="s">
        <v>752</v>
      </c>
      <c r="F142" s="947" t="s">
        <v>753</v>
      </c>
      <c r="G142" s="947" t="s">
        <v>754</v>
      </c>
      <c r="H142" s="947" t="s">
        <v>755</v>
      </c>
      <c r="I142" s="947" t="s">
        <v>756</v>
      </c>
      <c r="J142" s="947" t="s">
        <v>757</v>
      </c>
      <c r="K142" s="947" t="s">
        <v>758</v>
      </c>
      <c r="L142" s="947"/>
      <c r="M142" s="947"/>
      <c r="N142" s="947"/>
      <c r="O142" s="947"/>
      <c r="P142" s="947"/>
      <c r="Q142" s="947"/>
      <c r="R142" s="947"/>
      <c r="S142" s="947"/>
      <c r="T142" s="947"/>
      <c r="U142" s="947"/>
      <c r="V142" s="947"/>
      <c r="W142" s="947"/>
      <c r="X142" s="94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56">
        <v>9</v>
      </c>
      <c r="F143" s="957">
        <v>1</v>
      </c>
      <c r="G143" s="950">
        <v>7</v>
      </c>
      <c r="H143" s="950">
        <v>5</v>
      </c>
      <c r="I143" s="951">
        <v>18</v>
      </c>
      <c r="J143" s="951">
        <v>17</v>
      </c>
      <c r="K143" s="950">
        <v>81</v>
      </c>
      <c r="L143" s="950"/>
      <c r="M143" s="950"/>
      <c r="N143" s="950"/>
      <c r="O143" s="950"/>
      <c r="P143" s="950"/>
      <c r="Q143" s="950"/>
      <c r="R143" s="950"/>
      <c r="S143" s="950"/>
      <c r="T143" s="950"/>
      <c r="U143" s="950"/>
      <c r="V143" s="950"/>
      <c r="W143" s="950"/>
      <c r="X143" s="952"/>
      <c r="AA143" s="256">
        <f>IF(E143=D140,0,1)</f>
        <v>0</v>
      </c>
    </row>
    <row r="144" spans="2:28" x14ac:dyDescent="0.25">
      <c r="E144" s="949" t="s">
        <v>583</v>
      </c>
      <c r="F144" s="950" t="s">
        <v>63</v>
      </c>
      <c r="G144" s="950" t="s">
        <v>759</v>
      </c>
      <c r="H144" s="950" t="s">
        <v>760</v>
      </c>
      <c r="I144" s="951" t="s">
        <v>66</v>
      </c>
      <c r="J144" s="951" t="s">
        <v>67</v>
      </c>
      <c r="K144" s="950" t="s">
        <v>68</v>
      </c>
      <c r="L144" s="950" t="s">
        <v>69</v>
      </c>
      <c r="M144" s="950" t="s">
        <v>22</v>
      </c>
      <c r="N144" s="950" t="s">
        <v>761</v>
      </c>
      <c r="O144" s="950" t="s">
        <v>762</v>
      </c>
      <c r="P144" s="950" t="s">
        <v>763</v>
      </c>
      <c r="Q144" s="950" t="s">
        <v>764</v>
      </c>
      <c r="R144" s="950" t="s">
        <v>765</v>
      </c>
      <c r="S144" s="950" t="s">
        <v>766</v>
      </c>
      <c r="T144" s="950" t="s">
        <v>767</v>
      </c>
      <c r="U144" s="950" t="s">
        <v>768</v>
      </c>
      <c r="V144" s="950" t="s">
        <v>769</v>
      </c>
      <c r="W144" s="950" t="s">
        <v>770</v>
      </c>
      <c r="X144" s="952" t="s">
        <v>771</v>
      </c>
    </row>
    <row r="145" spans="2:28" x14ac:dyDescent="0.25">
      <c r="B145" s="256">
        <f t="shared" ref="B145:B154" ca="1" si="48">Y145</f>
        <v>204</v>
      </c>
      <c r="C145" s="256">
        <f ca="1">Y145</f>
        <v>204</v>
      </c>
      <c r="E145" s="949">
        <v>1</v>
      </c>
      <c r="F145" s="950" t="s">
        <v>605</v>
      </c>
      <c r="G145" s="950" t="s">
        <v>772</v>
      </c>
      <c r="H145" s="958">
        <v>24.04</v>
      </c>
      <c r="I145" s="950">
        <v>3</v>
      </c>
      <c r="J145" s="950">
        <v>2</v>
      </c>
      <c r="K145" s="950">
        <v>1</v>
      </c>
      <c r="L145" s="950">
        <v>1</v>
      </c>
      <c r="M145" s="950">
        <v>1</v>
      </c>
      <c r="N145" s="950">
        <v>32</v>
      </c>
      <c r="O145" s="950">
        <v>0</v>
      </c>
      <c r="P145" s="950">
        <v>0</v>
      </c>
      <c r="Q145" s="950">
        <v>60</v>
      </c>
      <c r="R145" s="950">
        <v>0</v>
      </c>
      <c r="S145" s="950">
        <v>0</v>
      </c>
      <c r="T145" s="950">
        <v>0</v>
      </c>
      <c r="U145" s="950">
        <v>0</v>
      </c>
      <c r="V145" s="950">
        <v>18</v>
      </c>
      <c r="W145" s="950">
        <v>0</v>
      </c>
      <c r="X145" s="952">
        <v>0</v>
      </c>
      <c r="Y145" s="256">
        <f t="shared" ref="Y145:Y154" ca="1" si="49">VLOOKUP(F145,PlayerN,3,FALSE)</f>
        <v>204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949">
        <v>2</v>
      </c>
      <c r="F146" s="950" t="s">
        <v>788</v>
      </c>
      <c r="G146" s="950" t="s">
        <v>773</v>
      </c>
      <c r="H146" s="958">
        <v>26.37</v>
      </c>
      <c r="I146" s="950">
        <v>5</v>
      </c>
      <c r="J146" s="950">
        <v>2</v>
      </c>
      <c r="K146" s="950">
        <v>0</v>
      </c>
      <c r="L146" s="950">
        <v>1</v>
      </c>
      <c r="M146" s="950">
        <v>1</v>
      </c>
      <c r="N146" s="950">
        <v>0</v>
      </c>
      <c r="O146" s="950">
        <v>84</v>
      </c>
      <c r="P146" s="950">
        <v>52</v>
      </c>
      <c r="Q146" s="950">
        <v>16</v>
      </c>
      <c r="R146" s="950">
        <v>0</v>
      </c>
      <c r="S146" s="950">
        <v>0</v>
      </c>
      <c r="T146" s="950">
        <v>18</v>
      </c>
      <c r="U146" s="950">
        <v>17</v>
      </c>
      <c r="V146" s="950">
        <v>22</v>
      </c>
      <c r="W146" s="950">
        <v>0</v>
      </c>
      <c r="X146" s="952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949">
        <v>3</v>
      </c>
      <c r="F147" s="950" t="s">
        <v>607</v>
      </c>
      <c r="G147" s="950" t="s">
        <v>772</v>
      </c>
      <c r="H147" s="958">
        <v>24.04</v>
      </c>
      <c r="I147" s="950">
        <v>6</v>
      </c>
      <c r="J147" s="950">
        <v>1</v>
      </c>
      <c r="K147" s="950">
        <v>0</v>
      </c>
      <c r="L147" s="950">
        <v>0</v>
      </c>
      <c r="M147" s="950">
        <v>1</v>
      </c>
      <c r="N147" s="950">
        <v>0</v>
      </c>
      <c r="O147" s="950">
        <v>0</v>
      </c>
      <c r="P147" s="950">
        <v>0</v>
      </c>
      <c r="Q147" s="950">
        <v>0</v>
      </c>
      <c r="R147" s="950">
        <v>0</v>
      </c>
      <c r="S147" s="950">
        <v>0</v>
      </c>
      <c r="T147" s="950">
        <v>0</v>
      </c>
      <c r="U147" s="950">
        <v>0</v>
      </c>
      <c r="V147" s="950">
        <v>0</v>
      </c>
      <c r="W147" s="950">
        <v>0</v>
      </c>
      <c r="X147" s="952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949">
        <v>4</v>
      </c>
      <c r="F148" s="950" t="s">
        <v>606</v>
      </c>
      <c r="G148" s="950" t="s">
        <v>773</v>
      </c>
      <c r="H148" s="958">
        <v>25.88</v>
      </c>
      <c r="I148" s="950">
        <v>4</v>
      </c>
      <c r="J148" s="950">
        <v>5</v>
      </c>
      <c r="K148" s="950">
        <v>1</v>
      </c>
      <c r="L148" s="950">
        <v>1</v>
      </c>
      <c r="M148" s="950">
        <v>1</v>
      </c>
      <c r="N148" s="950">
        <v>0</v>
      </c>
      <c r="O148" s="950">
        <v>20</v>
      </c>
      <c r="P148" s="950">
        <v>0</v>
      </c>
      <c r="Q148" s="950">
        <v>0</v>
      </c>
      <c r="R148" s="950">
        <v>32</v>
      </c>
      <c r="S148" s="950">
        <v>40</v>
      </c>
      <c r="T148" s="950">
        <v>26</v>
      </c>
      <c r="U148" s="950">
        <v>0</v>
      </c>
      <c r="V148" s="950">
        <v>0</v>
      </c>
      <c r="W148" s="950">
        <v>17</v>
      </c>
      <c r="X148" s="952">
        <v>20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211</v>
      </c>
      <c r="C149" s="256">
        <f t="shared" ca="1" si="51"/>
        <v>211</v>
      </c>
      <c r="E149" s="949">
        <v>5</v>
      </c>
      <c r="F149" s="950" t="s">
        <v>789</v>
      </c>
      <c r="G149" s="950" t="s">
        <v>773</v>
      </c>
      <c r="H149" s="958">
        <v>28.9</v>
      </c>
      <c r="I149" s="950">
        <v>4</v>
      </c>
      <c r="J149" s="950">
        <v>1</v>
      </c>
      <c r="K149" s="950">
        <v>1</v>
      </c>
      <c r="L149" s="950">
        <v>1</v>
      </c>
      <c r="M149" s="950">
        <v>0</v>
      </c>
      <c r="N149" s="950">
        <v>0</v>
      </c>
      <c r="O149" s="950">
        <v>32</v>
      </c>
      <c r="P149" s="950">
        <v>32</v>
      </c>
      <c r="Q149" s="950">
        <v>88</v>
      </c>
      <c r="R149" s="950">
        <v>0</v>
      </c>
      <c r="S149" s="950">
        <v>0</v>
      </c>
      <c r="T149" s="950">
        <v>20</v>
      </c>
      <c r="U149" s="950">
        <v>14</v>
      </c>
      <c r="V149" s="950">
        <v>18</v>
      </c>
      <c r="W149" s="950">
        <v>0</v>
      </c>
      <c r="X149" s="952">
        <v>0</v>
      </c>
      <c r="Y149" s="256">
        <f t="shared" ca="1" si="49"/>
        <v>211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949">
        <v>6</v>
      </c>
      <c r="F150" s="950" t="s">
        <v>603</v>
      </c>
      <c r="G150" s="950" t="s">
        <v>772</v>
      </c>
      <c r="H150" s="958">
        <v>21.8</v>
      </c>
      <c r="I150" s="950">
        <v>4</v>
      </c>
      <c r="J150" s="950">
        <v>3</v>
      </c>
      <c r="K150" s="950">
        <v>0</v>
      </c>
      <c r="L150" s="950">
        <v>0</v>
      </c>
      <c r="M150" s="950">
        <v>1</v>
      </c>
      <c r="N150" s="950">
        <v>0</v>
      </c>
      <c r="O150" s="950">
        <v>18</v>
      </c>
      <c r="P150" s="950">
        <v>0</v>
      </c>
      <c r="Q150" s="950">
        <v>16</v>
      </c>
      <c r="R150" s="950">
        <v>0</v>
      </c>
      <c r="S150" s="950">
        <v>0</v>
      </c>
      <c r="T150" s="950">
        <v>23</v>
      </c>
      <c r="U150" s="950">
        <v>0</v>
      </c>
      <c r="V150" s="950">
        <v>27</v>
      </c>
      <c r="W150" s="950">
        <v>0</v>
      </c>
      <c r="X150" s="952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949">
        <v>7</v>
      </c>
      <c r="F151" s="950" t="s">
        <v>718</v>
      </c>
      <c r="G151" s="950" t="s">
        <v>772</v>
      </c>
      <c r="H151" s="958">
        <v>15.74</v>
      </c>
      <c r="I151" s="950">
        <v>1</v>
      </c>
      <c r="J151" s="950">
        <v>0</v>
      </c>
      <c r="K151" s="950">
        <v>0</v>
      </c>
      <c r="L151" s="950">
        <v>0</v>
      </c>
      <c r="M151" s="950">
        <v>0</v>
      </c>
      <c r="N151" s="950">
        <v>0</v>
      </c>
      <c r="O151" s="950">
        <v>0</v>
      </c>
      <c r="P151" s="950">
        <v>0</v>
      </c>
      <c r="Q151" s="950">
        <v>0</v>
      </c>
      <c r="R151" s="950">
        <v>0</v>
      </c>
      <c r="S151" s="950">
        <v>0</v>
      </c>
      <c r="T151" s="950">
        <v>0</v>
      </c>
      <c r="U151" s="950">
        <v>0</v>
      </c>
      <c r="V151" s="950">
        <v>0</v>
      </c>
      <c r="W151" s="950">
        <v>0</v>
      </c>
      <c r="X151" s="952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949">
        <v>8</v>
      </c>
      <c r="F152" s="950" t="s">
        <v>608</v>
      </c>
      <c r="G152" s="950" t="s">
        <v>772</v>
      </c>
      <c r="H152" s="958">
        <v>21.73</v>
      </c>
      <c r="I152" s="950">
        <v>7</v>
      </c>
      <c r="J152" s="950">
        <v>1</v>
      </c>
      <c r="K152" s="950">
        <v>1</v>
      </c>
      <c r="L152" s="950">
        <v>1</v>
      </c>
      <c r="M152" s="950">
        <v>1</v>
      </c>
      <c r="N152" s="950">
        <v>50</v>
      </c>
      <c r="O152" s="950">
        <v>0</v>
      </c>
      <c r="P152" s="950">
        <v>16</v>
      </c>
      <c r="Q152" s="950">
        <v>0</v>
      </c>
      <c r="R152" s="950">
        <v>32</v>
      </c>
      <c r="S152" s="950">
        <v>0</v>
      </c>
      <c r="T152" s="950">
        <v>0</v>
      </c>
      <c r="U152" s="950">
        <v>22</v>
      </c>
      <c r="V152" s="950">
        <v>0</v>
      </c>
      <c r="W152" s="950">
        <v>18</v>
      </c>
      <c r="X152" s="952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208</v>
      </c>
      <c r="E153" s="949">
        <v>9</v>
      </c>
      <c r="F153" s="950" t="s">
        <v>634</v>
      </c>
      <c r="G153" s="950"/>
      <c r="H153" s="958"/>
      <c r="I153" s="950">
        <v>2</v>
      </c>
      <c r="J153" s="950">
        <v>0</v>
      </c>
      <c r="K153" s="950">
        <v>0</v>
      </c>
      <c r="L153" s="950">
        <v>1</v>
      </c>
      <c r="M153" s="950">
        <v>1</v>
      </c>
      <c r="N153" s="950">
        <v>62</v>
      </c>
      <c r="O153" s="950">
        <v>0</v>
      </c>
      <c r="P153" s="950">
        <v>0</v>
      </c>
      <c r="Q153" s="950">
        <v>0</v>
      </c>
      <c r="R153" s="950">
        <v>0</v>
      </c>
      <c r="S153" s="950">
        <v>0</v>
      </c>
      <c r="T153" s="950">
        <v>0</v>
      </c>
      <c r="U153" s="950">
        <v>0</v>
      </c>
      <c r="V153" s="950">
        <v>0</v>
      </c>
      <c r="W153" s="950">
        <v>0</v>
      </c>
      <c r="X153" s="952">
        <v>0</v>
      </c>
      <c r="Y153" s="256">
        <f t="shared" ca="1" si="49"/>
        <v>208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214</v>
      </c>
      <c r="E154" s="953">
        <v>10</v>
      </c>
      <c r="F154" s="954" t="s">
        <v>790</v>
      </c>
      <c r="G154" s="954"/>
      <c r="H154" s="959"/>
      <c r="I154" s="954">
        <v>0</v>
      </c>
      <c r="J154" s="954">
        <v>0</v>
      </c>
      <c r="K154" s="954">
        <v>1</v>
      </c>
      <c r="L154" s="954">
        <v>1</v>
      </c>
      <c r="M154" s="954">
        <v>1</v>
      </c>
      <c r="N154" s="954">
        <v>40</v>
      </c>
      <c r="O154" s="954">
        <v>0</v>
      </c>
      <c r="P154" s="954">
        <v>0</v>
      </c>
      <c r="Q154" s="954">
        <v>0</v>
      </c>
      <c r="R154" s="954">
        <v>0</v>
      </c>
      <c r="S154" s="954">
        <v>0</v>
      </c>
      <c r="T154" s="954">
        <v>0</v>
      </c>
      <c r="U154" s="954">
        <v>0</v>
      </c>
      <c r="V154" s="954">
        <v>0</v>
      </c>
      <c r="W154" s="954">
        <v>0</v>
      </c>
      <c r="X154" s="955">
        <v>0</v>
      </c>
      <c r="Y154" s="256">
        <f t="shared" ca="1" si="49"/>
        <v>214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904" t="s">
        <v>752</v>
      </c>
      <c r="F159" s="905" t="s">
        <v>753</v>
      </c>
      <c r="G159" s="905" t="s">
        <v>754</v>
      </c>
      <c r="H159" s="905" t="s">
        <v>755</v>
      </c>
      <c r="I159" s="905" t="s">
        <v>756</v>
      </c>
      <c r="J159" s="905" t="s">
        <v>757</v>
      </c>
      <c r="K159" s="905" t="s">
        <v>758</v>
      </c>
      <c r="L159" s="905"/>
      <c r="M159" s="905"/>
      <c r="N159" s="905"/>
      <c r="O159" s="905"/>
      <c r="P159" s="905"/>
      <c r="Q159" s="905"/>
      <c r="R159" s="905"/>
      <c r="S159" s="905"/>
      <c r="T159" s="905"/>
      <c r="U159" s="905"/>
      <c r="V159" s="905"/>
      <c r="W159" s="905"/>
      <c r="X159" s="90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4">
        <v>10</v>
      </c>
      <c r="F160" s="915"/>
      <c r="G160" s="908">
        <v>6</v>
      </c>
      <c r="H160" s="908">
        <v>6</v>
      </c>
      <c r="I160" s="909">
        <v>20</v>
      </c>
      <c r="J160" s="909">
        <v>17</v>
      </c>
      <c r="K160" s="908">
        <v>81</v>
      </c>
      <c r="L160" s="908"/>
      <c r="M160" s="908"/>
      <c r="N160" s="908"/>
      <c r="O160" s="908"/>
      <c r="P160" s="908"/>
      <c r="Q160" s="908"/>
      <c r="R160" s="908"/>
      <c r="S160" s="908"/>
      <c r="T160" s="908"/>
      <c r="U160" s="908"/>
      <c r="V160" s="908"/>
      <c r="W160" s="908"/>
      <c r="X160" s="910"/>
      <c r="AA160" s="256">
        <f>IF(E160=D157,0,1)</f>
        <v>0</v>
      </c>
    </row>
    <row r="161" spans="2:28" x14ac:dyDescent="0.25">
      <c r="E161" s="907" t="s">
        <v>583</v>
      </c>
      <c r="F161" s="908" t="s">
        <v>63</v>
      </c>
      <c r="G161" s="908" t="s">
        <v>759</v>
      </c>
      <c r="H161" s="908" t="s">
        <v>760</v>
      </c>
      <c r="I161" s="909" t="s">
        <v>66</v>
      </c>
      <c r="J161" s="909" t="s">
        <v>67</v>
      </c>
      <c r="K161" s="908" t="s">
        <v>68</v>
      </c>
      <c r="L161" s="908" t="s">
        <v>69</v>
      </c>
      <c r="M161" s="908" t="s">
        <v>22</v>
      </c>
      <c r="N161" s="908" t="s">
        <v>761</v>
      </c>
      <c r="O161" s="908" t="s">
        <v>762</v>
      </c>
      <c r="P161" s="908" t="s">
        <v>763</v>
      </c>
      <c r="Q161" s="908" t="s">
        <v>764</v>
      </c>
      <c r="R161" s="908" t="s">
        <v>765</v>
      </c>
      <c r="S161" s="908" t="s">
        <v>766</v>
      </c>
      <c r="T161" s="908" t="s">
        <v>767</v>
      </c>
      <c r="U161" s="908" t="s">
        <v>768</v>
      </c>
      <c r="V161" s="908" t="s">
        <v>769</v>
      </c>
      <c r="W161" s="908" t="s">
        <v>770</v>
      </c>
      <c r="X161" s="910" t="s">
        <v>771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907">
        <v>1</v>
      </c>
      <c r="F162" s="908" t="s">
        <v>615</v>
      </c>
      <c r="G162" s="908" t="s">
        <v>773</v>
      </c>
      <c r="H162" s="916">
        <v>23.66</v>
      </c>
      <c r="I162" s="908">
        <v>4</v>
      </c>
      <c r="J162" s="908">
        <v>2</v>
      </c>
      <c r="K162" s="908">
        <v>0</v>
      </c>
      <c r="L162" s="908">
        <v>1</v>
      </c>
      <c r="M162" s="908">
        <v>1</v>
      </c>
      <c r="N162" s="908">
        <v>0</v>
      </c>
      <c r="O162" s="908">
        <v>40</v>
      </c>
      <c r="P162" s="908">
        <v>0</v>
      </c>
      <c r="Q162" s="908">
        <v>52</v>
      </c>
      <c r="R162" s="908">
        <v>25</v>
      </c>
      <c r="S162" s="908">
        <v>0</v>
      </c>
      <c r="T162" s="908">
        <v>24</v>
      </c>
      <c r="U162" s="908">
        <v>0</v>
      </c>
      <c r="V162" s="908">
        <v>21</v>
      </c>
      <c r="W162" s="908">
        <v>17</v>
      </c>
      <c r="X162" s="910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07">
        <v>2</v>
      </c>
      <c r="F163" s="908" t="s">
        <v>637</v>
      </c>
      <c r="G163" s="908" t="s">
        <v>773</v>
      </c>
      <c r="H163" s="916">
        <v>26.37</v>
      </c>
      <c r="I163" s="908">
        <v>3</v>
      </c>
      <c r="J163" s="908">
        <v>6</v>
      </c>
      <c r="K163" s="908">
        <v>0</v>
      </c>
      <c r="L163" s="908">
        <v>2</v>
      </c>
      <c r="M163" s="908">
        <v>1</v>
      </c>
      <c r="N163" s="908">
        <v>20</v>
      </c>
      <c r="O163" s="908">
        <v>108</v>
      </c>
      <c r="P163" s="908">
        <v>8</v>
      </c>
      <c r="Q163" s="908">
        <v>18</v>
      </c>
      <c r="R163" s="908">
        <v>0</v>
      </c>
      <c r="S163" s="908">
        <v>0</v>
      </c>
      <c r="T163" s="908">
        <v>18</v>
      </c>
      <c r="U163" s="908">
        <v>17</v>
      </c>
      <c r="V163" s="908">
        <v>22</v>
      </c>
      <c r="W163" s="908">
        <v>0</v>
      </c>
      <c r="X163" s="910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907">
        <v>3</v>
      </c>
      <c r="F164" s="908" t="s">
        <v>779</v>
      </c>
      <c r="G164" s="908" t="s">
        <v>772</v>
      </c>
      <c r="H164" s="916">
        <v>14.34</v>
      </c>
      <c r="I164" s="908">
        <v>2</v>
      </c>
      <c r="J164" s="908">
        <v>0</v>
      </c>
      <c r="K164" s="908">
        <v>0</v>
      </c>
      <c r="L164" s="908">
        <v>0</v>
      </c>
      <c r="M164" s="908">
        <v>1</v>
      </c>
      <c r="N164" s="908">
        <v>0</v>
      </c>
      <c r="O164" s="908">
        <v>0</v>
      </c>
      <c r="P164" s="908">
        <v>0</v>
      </c>
      <c r="Q164" s="908">
        <v>4</v>
      </c>
      <c r="R164" s="908">
        <v>0</v>
      </c>
      <c r="S164" s="908">
        <v>0</v>
      </c>
      <c r="T164" s="908">
        <v>0</v>
      </c>
      <c r="U164" s="908">
        <v>0</v>
      </c>
      <c r="V164" s="908">
        <v>44</v>
      </c>
      <c r="W164" s="908">
        <v>0</v>
      </c>
      <c r="X164" s="910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907">
        <v>4</v>
      </c>
      <c r="F165" s="908" t="s">
        <v>630</v>
      </c>
      <c r="G165" s="908" t="s">
        <v>772</v>
      </c>
      <c r="H165" s="916">
        <v>25.54</v>
      </c>
      <c r="I165" s="908">
        <v>6</v>
      </c>
      <c r="J165" s="908">
        <v>2</v>
      </c>
      <c r="K165" s="908">
        <v>0</v>
      </c>
      <c r="L165" s="908">
        <v>0</v>
      </c>
      <c r="M165" s="908">
        <v>1</v>
      </c>
      <c r="N165" s="908">
        <v>0</v>
      </c>
      <c r="O165" s="908">
        <v>0</v>
      </c>
      <c r="P165" s="908">
        <v>24</v>
      </c>
      <c r="Q165" s="908">
        <v>0</v>
      </c>
      <c r="R165" s="908">
        <v>0</v>
      </c>
      <c r="S165" s="908">
        <v>0</v>
      </c>
      <c r="T165" s="908">
        <v>0</v>
      </c>
      <c r="U165" s="908">
        <v>19</v>
      </c>
      <c r="V165" s="908">
        <v>0</v>
      </c>
      <c r="W165" s="908">
        <v>0</v>
      </c>
      <c r="X165" s="910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907">
        <v>5</v>
      </c>
      <c r="F166" s="908" t="s">
        <v>778</v>
      </c>
      <c r="G166" s="908" t="s">
        <v>772</v>
      </c>
      <c r="H166" s="916">
        <v>26.22</v>
      </c>
      <c r="I166" s="908">
        <v>5</v>
      </c>
      <c r="J166" s="908">
        <v>2</v>
      </c>
      <c r="K166" s="908">
        <v>0</v>
      </c>
      <c r="L166" s="908">
        <v>0</v>
      </c>
      <c r="M166" s="908">
        <v>1</v>
      </c>
      <c r="N166" s="908">
        <v>0</v>
      </c>
      <c r="O166" s="908">
        <v>0</v>
      </c>
      <c r="P166" s="908">
        <v>32</v>
      </c>
      <c r="Q166" s="908">
        <v>0</v>
      </c>
      <c r="R166" s="908">
        <v>30</v>
      </c>
      <c r="S166" s="908">
        <v>0</v>
      </c>
      <c r="T166" s="908">
        <v>0</v>
      </c>
      <c r="U166" s="908">
        <v>19</v>
      </c>
      <c r="V166" s="908">
        <v>0</v>
      </c>
      <c r="W166" s="908">
        <v>19</v>
      </c>
      <c r="X166" s="910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907">
        <v>6</v>
      </c>
      <c r="F167" s="908" t="s">
        <v>715</v>
      </c>
      <c r="G167" s="908" t="s">
        <v>773</v>
      </c>
      <c r="H167" s="916">
        <v>27.04</v>
      </c>
      <c r="I167" s="908">
        <v>7</v>
      </c>
      <c r="J167" s="908">
        <v>3</v>
      </c>
      <c r="K167" s="908">
        <v>0</v>
      </c>
      <c r="L167" s="908">
        <v>1</v>
      </c>
      <c r="M167" s="908">
        <v>1</v>
      </c>
      <c r="N167" s="908">
        <v>0</v>
      </c>
      <c r="O167" s="908">
        <v>47</v>
      </c>
      <c r="P167" s="908">
        <v>0</v>
      </c>
      <c r="Q167" s="908">
        <v>10</v>
      </c>
      <c r="R167" s="908">
        <v>0</v>
      </c>
      <c r="S167" s="908">
        <v>80</v>
      </c>
      <c r="T167" s="908">
        <v>14</v>
      </c>
      <c r="U167" s="908">
        <v>0</v>
      </c>
      <c r="V167" s="908">
        <v>21</v>
      </c>
      <c r="W167" s="908">
        <v>0</v>
      </c>
      <c r="X167" s="910">
        <v>18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907">
        <v>7</v>
      </c>
      <c r="F168" s="908" t="s">
        <v>617</v>
      </c>
      <c r="G168" s="908" t="s">
        <v>773</v>
      </c>
      <c r="H168" s="916">
        <v>21.47</v>
      </c>
      <c r="I168" s="908">
        <v>5</v>
      </c>
      <c r="J168" s="908">
        <v>1</v>
      </c>
      <c r="K168" s="908">
        <v>0</v>
      </c>
      <c r="L168" s="908">
        <v>2</v>
      </c>
      <c r="M168" s="908">
        <v>1</v>
      </c>
      <c r="N168" s="908">
        <v>40</v>
      </c>
      <c r="O168" s="908">
        <v>40</v>
      </c>
      <c r="P168" s="908">
        <v>20</v>
      </c>
      <c r="Q168" s="908">
        <v>40</v>
      </c>
      <c r="R168" s="908">
        <v>0</v>
      </c>
      <c r="S168" s="908">
        <v>0</v>
      </c>
      <c r="T168" s="908">
        <v>19</v>
      </c>
      <c r="U168" s="908">
        <v>25</v>
      </c>
      <c r="V168" s="908">
        <v>26</v>
      </c>
      <c r="W168" s="908">
        <v>0</v>
      </c>
      <c r="X168" s="910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907">
        <v>8</v>
      </c>
      <c r="F169" s="908" t="s">
        <v>777</v>
      </c>
      <c r="G169" s="908" t="s">
        <v>772</v>
      </c>
      <c r="H169" s="916">
        <v>27.66</v>
      </c>
      <c r="I169" s="908">
        <v>6</v>
      </c>
      <c r="J169" s="908">
        <v>4</v>
      </c>
      <c r="K169" s="908">
        <v>1</v>
      </c>
      <c r="L169" s="908">
        <v>0</v>
      </c>
      <c r="M169" s="908">
        <v>1</v>
      </c>
      <c r="N169" s="908">
        <v>0</v>
      </c>
      <c r="O169" s="908">
        <v>30</v>
      </c>
      <c r="P169" s="908">
        <v>20</v>
      </c>
      <c r="Q169" s="908">
        <v>0</v>
      </c>
      <c r="R169" s="908">
        <v>0</v>
      </c>
      <c r="S169" s="908">
        <v>0</v>
      </c>
      <c r="T169" s="908">
        <v>13</v>
      </c>
      <c r="U169" s="908">
        <v>19</v>
      </c>
      <c r="V169" s="908">
        <v>0</v>
      </c>
      <c r="W169" s="908">
        <v>0</v>
      </c>
      <c r="X169" s="910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907">
        <v>9</v>
      </c>
      <c r="F170" s="908" t="s">
        <v>1</v>
      </c>
      <c r="G170" s="908"/>
      <c r="H170" s="916"/>
      <c r="I170" s="908">
        <v>0</v>
      </c>
      <c r="J170" s="908">
        <v>0</v>
      </c>
      <c r="K170" s="908">
        <v>0</v>
      </c>
      <c r="L170" s="908">
        <v>0</v>
      </c>
      <c r="M170" s="908">
        <v>0</v>
      </c>
      <c r="N170" s="908">
        <v>0</v>
      </c>
      <c r="O170" s="908">
        <v>0</v>
      </c>
      <c r="P170" s="908">
        <v>0</v>
      </c>
      <c r="Q170" s="908">
        <v>0</v>
      </c>
      <c r="R170" s="908">
        <v>0</v>
      </c>
      <c r="S170" s="908">
        <v>0</v>
      </c>
      <c r="T170" s="908">
        <v>0</v>
      </c>
      <c r="U170" s="908">
        <v>0</v>
      </c>
      <c r="V170" s="908">
        <v>0</v>
      </c>
      <c r="W170" s="908">
        <v>0</v>
      </c>
      <c r="X170" s="910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911">
        <v>10</v>
      </c>
      <c r="F171" s="912" t="s">
        <v>1</v>
      </c>
      <c r="G171" s="912"/>
      <c r="H171" s="917"/>
      <c r="I171" s="912">
        <v>0</v>
      </c>
      <c r="J171" s="912">
        <v>0</v>
      </c>
      <c r="K171" s="912">
        <v>0</v>
      </c>
      <c r="L171" s="912">
        <v>0</v>
      </c>
      <c r="M171" s="912">
        <v>0</v>
      </c>
      <c r="N171" s="912">
        <v>0</v>
      </c>
      <c r="O171" s="912">
        <v>0</v>
      </c>
      <c r="P171" s="912">
        <v>0</v>
      </c>
      <c r="Q171" s="912">
        <v>0</v>
      </c>
      <c r="R171" s="912">
        <v>0</v>
      </c>
      <c r="S171" s="912">
        <v>0</v>
      </c>
      <c r="T171" s="912">
        <v>0</v>
      </c>
      <c r="U171" s="912">
        <v>0</v>
      </c>
      <c r="V171" s="912">
        <v>0</v>
      </c>
      <c r="W171" s="912">
        <v>0</v>
      </c>
      <c r="X171" s="913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workbookViewId="0">
      <selection activeCell="C27" sqref="C27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/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/>
      <c r="F21" s="366"/>
      <c r="G21" s="366"/>
      <c r="H21" s="366"/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/>
      <c r="F22" s="366"/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 t="s">
        <v>824</v>
      </c>
      <c r="D23" s="366" t="s">
        <v>815</v>
      </c>
      <c r="E23" s="366"/>
      <c r="F23" s="366"/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/>
      <c r="D24" s="366" t="s">
        <v>822</v>
      </c>
      <c r="E24" s="366"/>
      <c r="F24" s="366"/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19" sqref="D1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842" t="s">
        <v>420</v>
      </c>
      <c r="L1" s="842"/>
      <c r="M1" s="842"/>
      <c r="N1" s="842"/>
      <c r="O1" s="842"/>
      <c r="P1" s="29"/>
      <c r="Q1" s="841" t="str">
        <f ca="1">IF(V5&gt;3,"More than 3 players",IF(V5=3,Y5&amp;CHAR(10)&amp;Y6&amp;CHAR(10)&amp;Y7,IF(V5=2,Y5&amp;CHAR(10)&amp;Y6,Y5)))</f>
        <v>Lukasz Sawicki</v>
      </c>
      <c r="R1" s="841"/>
      <c r="S1" s="841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845" t="s">
        <v>28</v>
      </c>
      <c r="D3" s="845"/>
      <c r="E3" s="38">
        <f>IF(V4&lt;6,1,V4-4)</f>
        <v>2</v>
      </c>
      <c r="F3" s="39"/>
      <c r="G3" s="40">
        <f>IF(V4&lt;6,2,V4-3)</f>
        <v>3</v>
      </c>
      <c r="H3" s="41"/>
      <c r="I3" s="42">
        <f>IF(V4&lt;6,3,V4-2)</f>
        <v>4</v>
      </c>
      <c r="J3" s="41"/>
      <c r="K3" s="40">
        <f>IF(V4&lt;6,4,V4-1)</f>
        <v>5</v>
      </c>
      <c r="L3" s="42"/>
      <c r="M3" s="42">
        <f>IF(V4&lt;6,5,V4)</f>
        <v>6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843" t="s">
        <v>29</v>
      </c>
      <c r="D4" s="844"/>
      <c r="E4" s="46">
        <f ca="1">IF(E3&gt;Settings!$C$9,"",SUM(INDIRECT("AllPlayers!"&amp;E7&amp;"2:"&amp;E7&amp;"351"))/COUNT(INDIRECT("AllPlayers!"&amp;E7&amp;"2:"&amp;E7&amp;"351")))</f>
        <v>22.322875000000003</v>
      </c>
      <c r="F4" s="47"/>
      <c r="G4" s="46">
        <f ca="1">IF(G3&gt;Settings!$C$9,"",SUM(INDIRECT("AllPlayers!"&amp;G7&amp;"2:"&amp;G7&amp;"351"))/COUNT(INDIRECT("AllPlayers!"&amp;G7&amp;"2:"&amp;G7&amp;"351")))</f>
        <v>22.828874999999996</v>
      </c>
      <c r="H4" s="48"/>
      <c r="I4" s="46">
        <f ca="1">IF(I3&gt;Settings!$C$9,"",SUM(INDIRECT("AllPlayers!"&amp;I7&amp;"2:"&amp;I7&amp;"351"))/COUNT(INDIRECT("AllPlayers!"&amp;I7&amp;"2:"&amp;I7&amp;"351")))</f>
        <v>23.034531249999993</v>
      </c>
      <c r="J4" s="48"/>
      <c r="K4" s="46">
        <f ca="1">IF(K3&gt;Settings!$C$9,"",SUM(INDIRECT("AllPlayers!"&amp;K7&amp;"2:"&amp;K7&amp;"351"))/COUNT(INDIRECT("AllPlayers!"&amp;K7&amp;"2:"&amp;K7&amp;"351")))</f>
        <v>23.499625000000002</v>
      </c>
      <c r="L4" s="49"/>
      <c r="M4" s="46">
        <f ca="1">IF(M3&gt;Settings!$C$9,"",SUM(INDIRECT("AllPlayers!"&amp;M7&amp;"2:"&amp;M7&amp;"351"))/COUNT(INDIRECT("AllPlayers!"&amp;M7&amp;"2:"&amp;M7&amp;"351")))</f>
        <v>23.058999999999997</v>
      </c>
      <c r="N4" s="49"/>
      <c r="O4" s="50" t="s">
        <v>30</v>
      </c>
      <c r="P4" s="51"/>
      <c r="Q4" s="51"/>
      <c r="R4" s="52"/>
      <c r="S4" s="52"/>
      <c r="T4" s="52">
        <f ca="1">AVERAGE(S10:S360)</f>
        <v>22.339446428571424</v>
      </c>
      <c r="U4" s="31" t="s">
        <v>413</v>
      </c>
      <c r="V4" s="31">
        <f>Settings!C9</f>
        <v>6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A14</v>
      </c>
      <c r="F5" s="149"/>
      <c r="G5" s="65" t="str">
        <f t="array" ref="G5">ADDRESS(MAX((Fixtures!$A$5:$A$215="Week "&amp;G3)*ROW(Fixtures!$A$5:$A$215)),MAX((Fixtures!$A$5:$A$215="Week "&amp;G3)*COLUMN(Fixtures!$A$5:$A$215)),4)</f>
        <v>A23</v>
      </c>
      <c r="H5" s="150"/>
      <c r="I5" s="65" t="str">
        <f t="array" ref="I5">ADDRESS(MAX((Fixtures!$A$5:$A$215="Week "&amp;I3)*ROW(Fixtures!$A$5:$A$215)),MAX((Fixtures!$A$5:$A$215="Week "&amp;I3)*COLUMN(Fixtures!$A$5:$A$215)),4)</f>
        <v>A32</v>
      </c>
      <c r="J5" s="150"/>
      <c r="K5" s="65" t="str">
        <f t="array" ref="K5">ADDRESS(MAX((Fixtures!$A$5:$A$215="Week "&amp;K3)*ROW(Fixtures!$A$5:$A$215)),MAX((Fixtures!$A$5:$A$215="Week "&amp;K3)*COLUMN(Fixtures!$A$5:$A$215)),4)</f>
        <v>A41</v>
      </c>
      <c r="L5" s="149"/>
      <c r="M5" s="65" t="str">
        <f t="array" ref="M5">ADDRESS(MAX((Fixtures!$A$5:$A$215="Week "&amp;M3)*ROW(Fixtures!$A$5:$A$215)),MAX((Fixtures!$A$5:$A$215="Week "&amp;M3)*COLUMN(Fixtures!$A$5:$A$215)),4)</f>
        <v>A54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1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42</v>
      </c>
      <c r="F6" s="149">
        <f>E6+1</f>
        <v>43</v>
      </c>
      <c r="G6" s="65">
        <f>30+(12*(G3-1))</f>
        <v>54</v>
      </c>
      <c r="H6" s="149">
        <f>G6+1</f>
        <v>55</v>
      </c>
      <c r="I6" s="65">
        <f>30+(12*(I3-1))</f>
        <v>66</v>
      </c>
      <c r="J6" s="149">
        <f>I6+1</f>
        <v>67</v>
      </c>
      <c r="K6" s="65">
        <f>30+(12*(K3-1))</f>
        <v>78</v>
      </c>
      <c r="L6" s="149">
        <f>K6+1</f>
        <v>79</v>
      </c>
      <c r="M6" s="65">
        <f>30+(12*(M3-1))</f>
        <v>90</v>
      </c>
      <c r="N6" s="149">
        <f>M6+1</f>
        <v>91</v>
      </c>
      <c r="O6" s="151"/>
      <c r="P6" s="152"/>
      <c r="Q6" s="152"/>
      <c r="R6" s="153"/>
      <c r="S6" s="153"/>
      <c r="T6" s="153"/>
      <c r="X6" s="31">
        <f ca="1">AllPlayers!P3</f>
        <v>26</v>
      </c>
      <c r="Y6" s="31" t="str">
        <f ca="1">VLOOKUP(X6,PlayerID,2)</f>
        <v>Ben Burton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$AP$</v>
      </c>
      <c r="F7" s="149"/>
      <c r="G7" s="65" t="str">
        <f>LEFT(ADDRESS(1,G6),LEN(ADDRESS(1,G6))-1)</f>
        <v>$BB$</v>
      </c>
      <c r="H7" s="150"/>
      <c r="I7" s="65" t="str">
        <f>LEFT(ADDRESS(1,I6),LEN(ADDRESS(1,I6))-1)</f>
        <v>$BN$</v>
      </c>
      <c r="J7" s="150"/>
      <c r="K7" s="65" t="str">
        <f>LEFT(ADDRESS(1,K6),LEN(ADDRESS(1,K6))-1)</f>
        <v>$BZ$</v>
      </c>
      <c r="L7" s="149"/>
      <c r="M7" s="65" t="str">
        <f>LEFT(ADDRESS(1,M6),LEN(ADDRESS(1,M6))-1)</f>
        <v>$CL$</v>
      </c>
      <c r="N7" s="149"/>
      <c r="O7" s="151"/>
      <c r="P7" s="152"/>
      <c r="Q7" s="152"/>
      <c r="R7" s="153"/>
      <c r="S7" s="153"/>
      <c r="T7" s="153"/>
      <c r="X7" s="31">
        <f ca="1">AllPlayers!P4</f>
        <v>227</v>
      </c>
      <c r="Y7" s="31" t="str">
        <f ca="1">VLOOKUP(X7,PlayerID,2)</f>
        <v>Dave Parletti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43361</v>
      </c>
      <c r="F8" s="56"/>
      <c r="G8" s="55">
        <f ca="1">INDIRECT("Fixtures!B"&amp;RIGHT(G5,LEN(G5)-1))</f>
        <v>47021</v>
      </c>
      <c r="H8" s="57"/>
      <c r="I8" s="55">
        <f ca="1">INDIRECT("Fixtures!B"&amp;RIGHT(I5,LEN(I5)-1))</f>
        <v>43375</v>
      </c>
      <c r="J8" s="57"/>
      <c r="K8" s="55">
        <f ca="1">INDIRECT("Fixtures!B"&amp;RIGHT(K5,LEN(K5)-1))</f>
        <v>43382</v>
      </c>
      <c r="L8" s="58"/>
      <c r="M8" s="55">
        <f ca="1">INDIRECT("Fixtures!B"&amp;RIGHT(M5,LEN(M5)-1))</f>
        <v>43396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112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Ferguson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28.36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25.44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28.46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28.36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27.04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6</v>
      </c>
      <c r="P10" s="33">
        <f ca="1">IF(U10&gt;0,VLOOKUP(U10,PlayerID,7,FALSE),"")</f>
        <v>6</v>
      </c>
      <c r="Q10" s="146">
        <f ca="1">IF(U10&gt;0,ROUND(VLOOKUP(U10,PlayerID,8,FALSE),2),"")</f>
        <v>100</v>
      </c>
      <c r="R10" s="68">
        <f t="shared" ref="R10:R73" ca="1" si="10">IF(U10&gt;0,VLOOKUP(U10,PlayerID,13,FALSE),"")</f>
        <v>30.29</v>
      </c>
      <c r="S10" s="68">
        <f ca="1">IF(U10&gt;0,VLOOKUP(U10,PlayerID,9,FALSE),"")</f>
        <v>27.991666666666671</v>
      </c>
      <c r="T10" s="69">
        <f ca="1">IF(U10&gt;0,VLOOKUP(U10,PlayerID,10,FALSE),"")</f>
        <v>33.991666666666674</v>
      </c>
      <c r="U10" s="31">
        <f ca="1">IF(A10&lt;($V$8+1),AllPlayers!L2,0)</f>
        <v>235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Ben Burton</v>
      </c>
      <c r="D11" s="67" t="str">
        <f t="shared" ref="D11:D74" ca="1" si="13">IF(U11&gt;0,VLOOKUP(VLOOKUP(U11,PlayerID,3,FALSE),Teams,3,FALSE),"")</f>
        <v>(Bishopsford)</v>
      </c>
      <c r="E11" s="64">
        <f t="shared" ca="1" si="0"/>
        <v>28.36</v>
      </c>
      <c r="F11" s="64" t="str">
        <f t="shared" ca="1" si="1"/>
        <v>W</v>
      </c>
      <c r="G11" s="64">
        <f t="shared" ca="1" si="2"/>
        <v>28.65</v>
      </c>
      <c r="H11" s="64" t="str">
        <f t="shared" ca="1" si="3"/>
        <v>L</v>
      </c>
      <c r="I11" s="64">
        <f t="shared" ca="1" si="4"/>
        <v>31.98</v>
      </c>
      <c r="J11" s="64" t="str">
        <f t="shared" ca="1" si="5"/>
        <v>W</v>
      </c>
      <c r="K11" s="64">
        <f t="shared" ca="1" si="6"/>
        <v>28.59</v>
      </c>
      <c r="L11" s="64" t="str">
        <f t="shared" ca="1" si="7"/>
        <v>W</v>
      </c>
      <c r="M11" s="64">
        <f t="shared" ca="1" si="8"/>
        <v>28.95</v>
      </c>
      <c r="N11" s="64" t="str">
        <f t="shared" ca="1" si="9"/>
        <v>L</v>
      </c>
      <c r="O11" s="66">
        <f t="shared" ref="O11:O74" ca="1" si="14">IF(U11&gt;0,VLOOKUP(U11,PlayerID,6,FALSE),"")</f>
        <v>6</v>
      </c>
      <c r="P11" s="33">
        <f t="shared" ref="P11:P74" ca="1" si="15">IF(U11&gt;0,VLOOKUP(U11,PlayerID,7,FALSE),"")</f>
        <v>4</v>
      </c>
      <c r="Q11" s="146">
        <f t="shared" ref="Q11:Q74" ca="1" si="16">IF(U11&gt;0,ROUND(VLOOKUP(U11,PlayerID,8,FALSE),2),"")</f>
        <v>66.67</v>
      </c>
      <c r="R11" s="68">
        <f t="shared" ca="1" si="10"/>
        <v>31.98</v>
      </c>
      <c r="S11" s="68">
        <f t="shared" ref="S11:S74" ca="1" si="17">IF(U11&gt;0,VLOOKUP(U11,PlayerID,9,FALSE),"")</f>
        <v>29.458333333333329</v>
      </c>
      <c r="T11" s="69">
        <f t="shared" ref="T11:T74" ca="1" si="18">IF(U11&gt;0,VLOOKUP(U11,PlayerID,10,FALSE),"")</f>
        <v>33.458333333333329</v>
      </c>
      <c r="U11" s="31">
        <f ca="1">IF(A11&lt;($V$8+1),AllPlayers!L3,0)</f>
        <v>26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29.07</v>
      </c>
      <c r="F12" s="64" t="str">
        <f t="shared" ca="1" si="1"/>
        <v>W</v>
      </c>
      <c r="G12" s="64">
        <f t="shared" ca="1" si="2"/>
        <v>26.8</v>
      </c>
      <c r="H12" s="64" t="str">
        <f t="shared" ca="1" si="3"/>
        <v>W</v>
      </c>
      <c r="I12" s="64">
        <f t="shared" ca="1" si="4"/>
        <v>27.33</v>
      </c>
      <c r="J12" s="64" t="str">
        <f t="shared" ca="1" si="5"/>
        <v>W</v>
      </c>
      <c r="K12" s="64">
        <f t="shared" ca="1" si="6"/>
        <v>28.36</v>
      </c>
      <c r="L12" s="64" t="str">
        <f t="shared" ca="1" si="7"/>
        <v>W</v>
      </c>
      <c r="M12" s="64">
        <f t="shared" ca="1" si="8"/>
        <v>27.66</v>
      </c>
      <c r="N12" s="64" t="str">
        <f t="shared" ca="1" si="9"/>
        <v>L</v>
      </c>
      <c r="O12" s="66">
        <f t="shared" ca="1" si="14"/>
        <v>6</v>
      </c>
      <c r="P12" s="33">
        <f t="shared" ca="1" si="15"/>
        <v>5</v>
      </c>
      <c r="Q12" s="146">
        <f t="shared" ca="1" si="16"/>
        <v>83.33</v>
      </c>
      <c r="R12" s="68">
        <f t="shared" ca="1" si="10"/>
        <v>29.07</v>
      </c>
      <c r="S12" s="68">
        <f t="shared" ca="1" si="17"/>
        <v>27.963333333333335</v>
      </c>
      <c r="T12" s="69">
        <f t="shared" ca="1" si="18"/>
        <v>32.963333333333338</v>
      </c>
      <c r="U12" s="31">
        <f ca="1">IF(A12&lt;($V$8+1),AllPlayers!L4,0)</f>
        <v>226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Jason Askew</v>
      </c>
      <c r="D13" s="67" t="str">
        <f t="shared" ca="1" si="13"/>
        <v>(WWMC)</v>
      </c>
      <c r="E13" s="64">
        <f t="shared" ca="1" si="0"/>
        <v>28.88</v>
      </c>
      <c r="F13" s="64" t="str">
        <f t="shared" ca="1" si="1"/>
        <v>W</v>
      </c>
      <c r="G13" s="64">
        <f t="shared" ca="1" si="2"/>
        <v>25.4</v>
      </c>
      <c r="H13" s="64" t="str">
        <f t="shared" ca="1" si="3"/>
        <v>L</v>
      </c>
      <c r="I13" s="64" t="str">
        <f t="shared" ca="1" si="4"/>
        <v/>
      </c>
      <c r="J13" s="64" t="str">
        <f t="shared" ca="1" si="5"/>
        <v/>
      </c>
      <c r="K13" s="64">
        <f t="shared" ca="1" si="6"/>
        <v>31.31</v>
      </c>
      <c r="L13" s="64" t="str">
        <f t="shared" ca="1" si="7"/>
        <v>W</v>
      </c>
      <c r="M13" s="64">
        <f t="shared" ca="1" si="8"/>
        <v>27.26</v>
      </c>
      <c r="N13" s="64" t="str">
        <f t="shared" ca="1" si="9"/>
        <v>W</v>
      </c>
      <c r="O13" s="66">
        <f t="shared" ca="1" si="14"/>
        <v>5</v>
      </c>
      <c r="P13" s="33">
        <f t="shared" ca="1" si="15"/>
        <v>4</v>
      </c>
      <c r="Q13" s="146">
        <f t="shared" ca="1" si="16"/>
        <v>80</v>
      </c>
      <c r="R13" s="68">
        <f t="shared" ca="1" si="10"/>
        <v>31.31</v>
      </c>
      <c r="S13" s="68">
        <f t="shared" ca="1" si="17"/>
        <v>28.832000000000001</v>
      </c>
      <c r="T13" s="69">
        <f t="shared" ca="1" si="18"/>
        <v>32.832000000000001</v>
      </c>
      <c r="U13" s="31">
        <f ca="1">IF(A13&lt;($V$8+1),AllPlayers!L5,0)</f>
        <v>179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Lukasz Sawicki</v>
      </c>
      <c r="D14" s="67" t="str">
        <f t="shared" ca="1" si="13"/>
        <v>(Arnie's Army)</v>
      </c>
      <c r="E14" s="64">
        <f t="shared" ca="1" si="0"/>
        <v>34.159999999999997</v>
      </c>
      <c r="F14" s="64" t="str">
        <f t="shared" ca="1" si="1"/>
        <v>W</v>
      </c>
      <c r="G14" s="64">
        <f t="shared" ca="1" si="2"/>
        <v>27.05</v>
      </c>
      <c r="H14" s="64" t="str">
        <f t="shared" ca="1" si="3"/>
        <v>W</v>
      </c>
      <c r="I14" s="64">
        <f t="shared" ca="1" si="4"/>
        <v>25.91</v>
      </c>
      <c r="J14" s="64" t="str">
        <f t="shared" ca="1" si="5"/>
        <v>W</v>
      </c>
      <c r="K14" s="64">
        <f t="shared" ca="1" si="6"/>
        <v>28.4</v>
      </c>
      <c r="L14" s="64" t="str">
        <f t="shared" ca="1" si="7"/>
        <v>L</v>
      </c>
      <c r="M14" s="64">
        <f t="shared" ca="1" si="8"/>
        <v>27.83</v>
      </c>
      <c r="N14" s="64" t="str">
        <f t="shared" ca="1" si="9"/>
        <v>W</v>
      </c>
      <c r="O14" s="66">
        <f t="shared" ca="1" si="14"/>
        <v>6</v>
      </c>
      <c r="P14" s="33">
        <f t="shared" ca="1" si="15"/>
        <v>5</v>
      </c>
      <c r="Q14" s="146">
        <f t="shared" ca="1" si="16"/>
        <v>83.33</v>
      </c>
      <c r="R14" s="68">
        <f t="shared" ca="1" si="10"/>
        <v>34.159999999999997</v>
      </c>
      <c r="S14" s="68">
        <f t="shared" ca="1" si="17"/>
        <v>27.804999999999996</v>
      </c>
      <c r="T14" s="69">
        <f t="shared" ca="1" si="18"/>
        <v>32.804999999999993</v>
      </c>
      <c r="U14" s="31">
        <f ca="1">IF(A14&lt;($V$8+1),AllPlayers!L6,0)</f>
        <v>12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Andrew Foster</v>
      </c>
      <c r="D15" s="67" t="str">
        <f t="shared" ca="1" si="13"/>
        <v>(WWMC)</v>
      </c>
      <c r="E15" s="64">
        <f t="shared" ca="1" si="0"/>
        <v>28.99</v>
      </c>
      <c r="F15" s="64" t="str">
        <f t="shared" ca="1" si="1"/>
        <v>W</v>
      </c>
      <c r="G15" s="64">
        <f t="shared" ca="1" si="2"/>
        <v>25.91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>
        <f t="shared" ca="1" si="6"/>
        <v>30.06</v>
      </c>
      <c r="L15" s="64" t="str">
        <f t="shared" ca="1" si="7"/>
        <v>W</v>
      </c>
      <c r="M15" s="64">
        <f t="shared" ca="1" si="8"/>
        <v>26.37</v>
      </c>
      <c r="N15" s="64" t="str">
        <f t="shared" ca="1" si="9"/>
        <v>W</v>
      </c>
      <c r="O15" s="66">
        <f t="shared" ca="1" si="14"/>
        <v>5</v>
      </c>
      <c r="P15" s="33">
        <f t="shared" ca="1" si="15"/>
        <v>5</v>
      </c>
      <c r="Q15" s="146">
        <f t="shared" ca="1" si="16"/>
        <v>100</v>
      </c>
      <c r="R15" s="68">
        <f t="shared" ca="1" si="10"/>
        <v>30.06</v>
      </c>
      <c r="S15" s="68">
        <f t="shared" ca="1" si="17"/>
        <v>27.731999999999999</v>
      </c>
      <c r="T15" s="69">
        <f t="shared" ca="1" si="18"/>
        <v>32.731999999999999</v>
      </c>
      <c r="U15" s="31">
        <f ca="1">IF(A15&lt;($V$8+1),AllPlayers!L7,0)</f>
        <v>177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Jason Kelly</v>
      </c>
      <c r="D16" s="67" t="str">
        <f t="shared" ca="1" si="13"/>
        <v>(WPBL)</v>
      </c>
      <c r="E16" s="64">
        <f t="shared" ca="1" si="0"/>
        <v>24.64</v>
      </c>
      <c r="F16" s="64" t="str">
        <f t="shared" ca="1" si="1"/>
        <v>W</v>
      </c>
      <c r="G16" s="64">
        <f t="shared" ca="1" si="2"/>
        <v>26.37</v>
      </c>
      <c r="H16" s="64" t="str">
        <f t="shared" ca="1" si="3"/>
        <v>W</v>
      </c>
      <c r="I16" s="64">
        <f t="shared" ca="1" si="4"/>
        <v>27.33</v>
      </c>
      <c r="J16" s="64" t="str">
        <f t="shared" ca="1" si="5"/>
        <v>W</v>
      </c>
      <c r="K16" s="64">
        <f t="shared" ca="1" si="6"/>
        <v>27.33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5</v>
      </c>
      <c r="P16" s="33">
        <f t="shared" ca="1" si="15"/>
        <v>5</v>
      </c>
      <c r="Q16" s="146">
        <f t="shared" ca="1" si="16"/>
        <v>100</v>
      </c>
      <c r="R16" s="68">
        <f t="shared" ca="1" si="10"/>
        <v>27.33</v>
      </c>
      <c r="S16" s="68">
        <f t="shared" ca="1" si="17"/>
        <v>26.501999999999999</v>
      </c>
      <c r="T16" s="69">
        <f t="shared" ca="1" si="18"/>
        <v>31.501999999999999</v>
      </c>
      <c r="U16" s="31">
        <f ca="1">IF(A16&lt;($V$8+1),AllPlayers!L8,0)</f>
        <v>229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John Power</v>
      </c>
      <c r="D17" s="67" t="str">
        <f t="shared" ca="1" si="13"/>
        <v>(Arnie's Army)</v>
      </c>
      <c r="E17" s="64">
        <f t="shared" ca="1" si="0"/>
        <v>25.91</v>
      </c>
      <c r="F17" s="64" t="str">
        <f t="shared" ca="1" si="1"/>
        <v>W</v>
      </c>
      <c r="G17" s="64">
        <f t="shared" ca="1" si="2"/>
        <v>23.48</v>
      </c>
      <c r="H17" s="64" t="str">
        <f t="shared" ca="1" si="3"/>
        <v>W</v>
      </c>
      <c r="I17" s="64">
        <f t="shared" ca="1" si="4"/>
        <v>27.77</v>
      </c>
      <c r="J17" s="64" t="str">
        <f t="shared" ca="1" si="5"/>
        <v>W</v>
      </c>
      <c r="K17" s="64">
        <f t="shared" ca="1" si="6"/>
        <v>23.48</v>
      </c>
      <c r="L17" s="64" t="str">
        <f t="shared" ca="1" si="7"/>
        <v>W</v>
      </c>
      <c r="M17" s="64">
        <f t="shared" ca="1" si="8"/>
        <v>25.97</v>
      </c>
      <c r="N17" s="64" t="str">
        <f t="shared" ca="1" si="9"/>
        <v>W</v>
      </c>
      <c r="O17" s="66">
        <f t="shared" ca="1" si="14"/>
        <v>6</v>
      </c>
      <c r="P17" s="33">
        <f t="shared" ca="1" si="15"/>
        <v>6</v>
      </c>
      <c r="Q17" s="146">
        <f t="shared" ca="1" si="16"/>
        <v>100</v>
      </c>
      <c r="R17" s="68">
        <f t="shared" ca="1" si="10"/>
        <v>27.77</v>
      </c>
      <c r="S17" s="68">
        <f t="shared" ca="1" si="17"/>
        <v>25.368333333333336</v>
      </c>
      <c r="T17" s="69">
        <f t="shared" ca="1" si="18"/>
        <v>31.368333333333336</v>
      </c>
      <c r="U17" s="31">
        <f ca="1">IF(A17&lt;($V$8+1),AllPlayers!L9,0)</f>
        <v>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(Sunbury)</v>
      </c>
      <c r="E18" s="64">
        <f t="shared" ca="1" si="0"/>
        <v>28.47</v>
      </c>
      <c r="F18" s="64" t="str">
        <f t="shared" ca="1" si="1"/>
        <v>W</v>
      </c>
      <c r="G18" s="64">
        <f t="shared" ca="1" si="2"/>
        <v>22.68</v>
      </c>
      <c r="H18" s="64" t="str">
        <f t="shared" ca="1" si="3"/>
        <v>W</v>
      </c>
      <c r="I18" s="64">
        <f t="shared" ca="1" si="4"/>
        <v>24.64</v>
      </c>
      <c r="J18" s="64" t="str">
        <f t="shared" ca="1" si="5"/>
        <v>W</v>
      </c>
      <c r="K18" s="64">
        <f t="shared" ca="1" si="6"/>
        <v>25.05</v>
      </c>
      <c r="L18" s="64" t="str">
        <f t="shared" ca="1" si="7"/>
        <v>W</v>
      </c>
      <c r="M18" s="64">
        <f t="shared" ca="1" si="8"/>
        <v>25.3</v>
      </c>
      <c r="N18" s="64" t="str">
        <f t="shared" ca="1" si="9"/>
        <v>W</v>
      </c>
      <c r="O18" s="66">
        <f t="shared" ca="1" si="14"/>
        <v>6</v>
      </c>
      <c r="P18" s="33">
        <f t="shared" ca="1" si="15"/>
        <v>6</v>
      </c>
      <c r="Q18" s="146">
        <f t="shared" ca="1" si="16"/>
        <v>100</v>
      </c>
      <c r="R18" s="68">
        <f t="shared" ca="1" si="10"/>
        <v>28.47</v>
      </c>
      <c r="S18" s="68">
        <f t="shared" ca="1" si="17"/>
        <v>25.16</v>
      </c>
      <c r="T18" s="69">
        <f t="shared" ca="1" si="18"/>
        <v>31.16</v>
      </c>
      <c r="U18" s="31">
        <f ca="1">IF(A18&lt;($V$8+1),AllPlayers!L10,0)</f>
        <v>126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Brandonn Monk</v>
      </c>
      <c r="D19" s="67" t="str">
        <f t="shared" ca="1" si="13"/>
        <v>(West Byfleet)</v>
      </c>
      <c r="E19" s="64">
        <f t="shared" ca="1" si="0"/>
        <v>21.92</v>
      </c>
      <c r="F19" s="64" t="str">
        <f t="shared" ca="1" si="1"/>
        <v>W</v>
      </c>
      <c r="G19" s="64">
        <f t="shared" ca="1" si="2"/>
        <v>30.67</v>
      </c>
      <c r="H19" s="64" t="str">
        <f t="shared" ca="1" si="3"/>
        <v>W</v>
      </c>
      <c r="I19" s="64">
        <f t="shared" ca="1" si="4"/>
        <v>19.78</v>
      </c>
      <c r="J19" s="64" t="str">
        <f t="shared" ca="1" si="5"/>
        <v>W</v>
      </c>
      <c r="K19" s="64">
        <f t="shared" ca="1" si="6"/>
        <v>26.73</v>
      </c>
      <c r="L19" s="64" t="str">
        <f t="shared" ca="1" si="7"/>
        <v>W</v>
      </c>
      <c r="M19" s="64">
        <f t="shared" ca="1" si="8"/>
        <v>26.37</v>
      </c>
      <c r="N19" s="64" t="str">
        <f t="shared" ca="1" si="9"/>
        <v>W</v>
      </c>
      <c r="O19" s="66">
        <f t="shared" ca="1" si="14"/>
        <v>6</v>
      </c>
      <c r="P19" s="33">
        <f t="shared" ca="1" si="15"/>
        <v>6</v>
      </c>
      <c r="Q19" s="146">
        <f t="shared" ca="1" si="16"/>
        <v>100</v>
      </c>
      <c r="R19" s="68">
        <f t="shared" ca="1" si="10"/>
        <v>30.67</v>
      </c>
      <c r="S19" s="68">
        <f t="shared" ca="1" si="17"/>
        <v>24.47666666666667</v>
      </c>
      <c r="T19" s="69">
        <f t="shared" ca="1" si="18"/>
        <v>30.47666666666667</v>
      </c>
      <c r="U19" s="31">
        <f ca="1">IF(A19&lt;($V$8+1),AllPlayers!L11,0)</f>
        <v>207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Alan Casey</v>
      </c>
      <c r="D20" s="67" t="str">
        <f t="shared" ca="1" si="13"/>
        <v>(Sunbury)</v>
      </c>
      <c r="E20" s="64">
        <f t="shared" ca="1" si="0"/>
        <v>27.33</v>
      </c>
      <c r="F20" s="64" t="str">
        <f t="shared" ca="1" si="1"/>
        <v>W</v>
      </c>
      <c r="G20" s="64">
        <f t="shared" ca="1" si="2"/>
        <v>27.83</v>
      </c>
      <c r="H20" s="64" t="str">
        <f t="shared" ca="1" si="3"/>
        <v>W</v>
      </c>
      <c r="I20" s="64">
        <f t="shared" ca="1" si="4"/>
        <v>22.52</v>
      </c>
      <c r="J20" s="64" t="str">
        <f t="shared" ca="1" si="5"/>
        <v>L</v>
      </c>
      <c r="K20" s="64">
        <f t="shared" ca="1" si="6"/>
        <v>25.47</v>
      </c>
      <c r="L20" s="64" t="str">
        <f t="shared" ca="1" si="7"/>
        <v>W</v>
      </c>
      <c r="M20" s="64">
        <f t="shared" ca="1" si="8"/>
        <v>28.84</v>
      </c>
      <c r="N20" s="64" t="str">
        <f t="shared" ca="1" si="9"/>
        <v>W</v>
      </c>
      <c r="O20" s="66">
        <f t="shared" ca="1" si="14"/>
        <v>6</v>
      </c>
      <c r="P20" s="33">
        <f t="shared" ca="1" si="15"/>
        <v>4</v>
      </c>
      <c r="Q20" s="146">
        <f t="shared" ca="1" si="16"/>
        <v>66.67</v>
      </c>
      <c r="R20" s="68">
        <f t="shared" ca="1" si="10"/>
        <v>28.84</v>
      </c>
      <c r="S20" s="68">
        <f t="shared" ca="1" si="17"/>
        <v>26.158333333333335</v>
      </c>
      <c r="T20" s="69">
        <f t="shared" ca="1" si="18"/>
        <v>30.158333333333335</v>
      </c>
      <c r="U20" s="31">
        <f ca="1">IF(A20&lt;($V$8+1),AllPlayers!L12,0)</f>
        <v>132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>
        <f t="shared" ca="1" si="0"/>
        <v>23.46</v>
      </c>
      <c r="F21" s="64" t="str">
        <f t="shared" ca="1" si="1"/>
        <v>W</v>
      </c>
      <c r="G21" s="64">
        <f t="shared" ca="1" si="2"/>
        <v>31.31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28.51</v>
      </c>
      <c r="L21" s="64" t="str">
        <f t="shared" ca="1" si="7"/>
        <v>L</v>
      </c>
      <c r="M21" s="64">
        <f t="shared" ca="1" si="8"/>
        <v>23.48</v>
      </c>
      <c r="N21" s="64" t="str">
        <f t="shared" ca="1" si="9"/>
        <v>W</v>
      </c>
      <c r="O21" s="66">
        <f t="shared" ca="1" si="14"/>
        <v>5</v>
      </c>
      <c r="P21" s="33">
        <f t="shared" ca="1" si="15"/>
        <v>4</v>
      </c>
      <c r="Q21" s="146">
        <f t="shared" ca="1" si="16"/>
        <v>80</v>
      </c>
      <c r="R21" s="68">
        <f t="shared" ca="1" si="10"/>
        <v>31.31</v>
      </c>
      <c r="S21" s="68">
        <f t="shared" ca="1" si="17"/>
        <v>26.048000000000002</v>
      </c>
      <c r="T21" s="69">
        <f t="shared" ca="1" si="18"/>
        <v>30.048000000000002</v>
      </c>
      <c r="U21" s="31">
        <f ca="1">IF(A21&lt;($V$8+1),AllPlayers!L13,0)</f>
        <v>176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Wathen</v>
      </c>
      <c r="D22" s="67" t="str">
        <f t="shared" ca="1" si="13"/>
        <v>(Sunbury)</v>
      </c>
      <c r="E22" s="64">
        <f t="shared" ca="1" si="0"/>
        <v>25.06</v>
      </c>
      <c r="F22" s="64" t="str">
        <f t="shared" ca="1" si="1"/>
        <v>W</v>
      </c>
      <c r="G22" s="64">
        <f t="shared" ca="1" si="2"/>
        <v>24.24</v>
      </c>
      <c r="H22" s="64" t="str">
        <f t="shared" ca="1" si="3"/>
        <v>W</v>
      </c>
      <c r="I22" s="64" t="str">
        <f t="shared" ca="1" si="4"/>
        <v/>
      </c>
      <c r="J22" s="64" t="str">
        <f t="shared" ca="1" si="5"/>
        <v/>
      </c>
      <c r="K22" s="64">
        <f t="shared" ca="1" si="6"/>
        <v>21.8</v>
      </c>
      <c r="L22" s="64" t="str">
        <f t="shared" ca="1" si="7"/>
        <v>W</v>
      </c>
      <c r="M22" s="64">
        <f t="shared" ca="1" si="8"/>
        <v>26.95</v>
      </c>
      <c r="N22" s="64" t="str">
        <f t="shared" ca="1" si="9"/>
        <v>W</v>
      </c>
      <c r="O22" s="66">
        <f t="shared" ca="1" si="14"/>
        <v>5</v>
      </c>
      <c r="P22" s="33">
        <f t="shared" ca="1" si="15"/>
        <v>5</v>
      </c>
      <c r="Q22" s="146">
        <f t="shared" ca="1" si="16"/>
        <v>100</v>
      </c>
      <c r="R22" s="68">
        <f t="shared" ca="1" si="10"/>
        <v>27.01</v>
      </c>
      <c r="S22" s="68">
        <f t="shared" ca="1" si="17"/>
        <v>25.012</v>
      </c>
      <c r="T22" s="69">
        <f t="shared" ca="1" si="18"/>
        <v>30.012</v>
      </c>
      <c r="U22" s="31">
        <f ca="1">IF(A22&lt;($V$8+1),AllPlayers!L14,0)</f>
        <v>128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Gary Creamer</v>
      </c>
      <c r="D23" s="67" t="str">
        <f t="shared" ca="1" si="13"/>
        <v>(Forestdale)</v>
      </c>
      <c r="E23" s="64">
        <f t="shared" ca="1" si="0"/>
        <v>25.47</v>
      </c>
      <c r="F23" s="64" t="str">
        <f t="shared" ca="1" si="1"/>
        <v>W</v>
      </c>
      <c r="G23" s="64">
        <f t="shared" ca="1" si="2"/>
        <v>23.12</v>
      </c>
      <c r="H23" s="64" t="str">
        <f t="shared" ca="1" si="3"/>
        <v>W</v>
      </c>
      <c r="I23" s="64">
        <f t="shared" ca="1" si="4"/>
        <v>25.05</v>
      </c>
      <c r="J23" s="64" t="str">
        <f t="shared" ca="1" si="5"/>
        <v>W</v>
      </c>
      <c r="K23" s="64">
        <f t="shared" ca="1" si="6"/>
        <v>23.46</v>
      </c>
      <c r="L23" s="64" t="str">
        <f t="shared" ca="1" si="7"/>
        <v>L</v>
      </c>
      <c r="M23" s="64">
        <f t="shared" ca="1" si="8"/>
        <v>28.12</v>
      </c>
      <c r="N23" s="64" t="str">
        <f t="shared" ca="1" si="9"/>
        <v>W</v>
      </c>
      <c r="O23" s="66">
        <f t="shared" ca="1" si="14"/>
        <v>6</v>
      </c>
      <c r="P23" s="33">
        <f t="shared" ca="1" si="15"/>
        <v>5</v>
      </c>
      <c r="Q23" s="146">
        <f t="shared" ca="1" si="16"/>
        <v>83.33</v>
      </c>
      <c r="R23" s="68">
        <f t="shared" ca="1" si="10"/>
        <v>28.12</v>
      </c>
      <c r="S23" s="68">
        <f t="shared" ca="1" si="17"/>
        <v>24.565000000000001</v>
      </c>
      <c r="T23" s="69">
        <f t="shared" ca="1" si="18"/>
        <v>29.565000000000001</v>
      </c>
      <c r="U23" s="31">
        <f ca="1">IF(A23&lt;($V$8+1),AllPlayers!L15,0)</f>
        <v>78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Dave Parletti</v>
      </c>
      <c r="D24" s="67" t="str">
        <f t="shared" ca="1" si="13"/>
        <v>(WPBL)</v>
      </c>
      <c r="E24" s="64">
        <f t="shared" ca="1" si="0"/>
        <v>22.77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2</v>
      </c>
      <c r="P24" s="33">
        <f t="shared" ca="1" si="15"/>
        <v>2</v>
      </c>
      <c r="Q24" s="146">
        <f t="shared" ca="1" si="16"/>
        <v>100</v>
      </c>
      <c r="R24" s="68">
        <f t="shared" ca="1" si="10"/>
        <v>31.98</v>
      </c>
      <c r="S24" s="68">
        <f t="shared" ca="1" si="17"/>
        <v>27.375</v>
      </c>
      <c r="T24" s="69">
        <f t="shared" ca="1" si="18"/>
        <v>29.375</v>
      </c>
      <c r="U24" s="31">
        <f ca="1">IF(A24&lt;($V$8+1),AllPlayers!L16,0)</f>
        <v>227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Tyler Radlett</v>
      </c>
      <c r="D25" s="67" t="str">
        <f t="shared" ca="1" si="13"/>
        <v>(Farmers)</v>
      </c>
      <c r="E25" s="64">
        <f t="shared" ca="1" si="0"/>
        <v>26.45</v>
      </c>
      <c r="F25" s="64" t="str">
        <f t="shared" ca="1" si="1"/>
        <v>W</v>
      </c>
      <c r="G25" s="64">
        <f t="shared" ca="1" si="2"/>
        <v>23.86</v>
      </c>
      <c r="H25" s="64" t="str">
        <f t="shared" ca="1" si="3"/>
        <v>W</v>
      </c>
      <c r="I25" s="64">
        <f t="shared" ca="1" si="4"/>
        <v>23.86</v>
      </c>
      <c r="J25" s="64" t="str">
        <f t="shared" ca="1" si="5"/>
        <v>W</v>
      </c>
      <c r="K25" s="64">
        <f t="shared" ca="1" si="6"/>
        <v>22.79</v>
      </c>
      <c r="L25" s="64" t="str">
        <f t="shared" ca="1" si="7"/>
        <v>W</v>
      </c>
      <c r="M25" s="64">
        <f t="shared" ca="1" si="8"/>
        <v>22.62</v>
      </c>
      <c r="N25" s="64" t="str">
        <f t="shared" ca="1" si="9"/>
        <v>W</v>
      </c>
      <c r="O25" s="66">
        <f t="shared" ca="1" si="14"/>
        <v>5</v>
      </c>
      <c r="P25" s="33">
        <f t="shared" ca="1" si="15"/>
        <v>5</v>
      </c>
      <c r="Q25" s="146">
        <f t="shared" ca="1" si="16"/>
        <v>100</v>
      </c>
      <c r="R25" s="68">
        <f t="shared" ca="1" si="10"/>
        <v>26.45</v>
      </c>
      <c r="S25" s="68">
        <f t="shared" ca="1" si="17"/>
        <v>23.916000000000004</v>
      </c>
      <c r="T25" s="69">
        <f t="shared" ca="1" si="18"/>
        <v>28.916000000000004</v>
      </c>
      <c r="U25" s="31">
        <f ca="1">IF(A25&lt;($V$8+1),AllPlayers!L17,0)</f>
        <v>158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Dave Webb</v>
      </c>
      <c r="D26" s="67" t="str">
        <f t="shared" ca="1" si="13"/>
        <v>(WPBL)</v>
      </c>
      <c r="E26" s="64">
        <f t="shared" ca="1" si="0"/>
        <v>24.44</v>
      </c>
      <c r="F26" s="64" t="str">
        <f t="shared" ca="1" si="1"/>
        <v>W</v>
      </c>
      <c r="G26" s="64">
        <f t="shared" ca="1" si="2"/>
        <v>24.05</v>
      </c>
      <c r="H26" s="64" t="str">
        <f t="shared" ca="1" si="3"/>
        <v>W</v>
      </c>
      <c r="I26" s="64">
        <f t="shared" ca="1" si="4"/>
        <v>22.93</v>
      </c>
      <c r="J26" s="64" t="str">
        <f t="shared" ca="1" si="5"/>
        <v>W</v>
      </c>
      <c r="K26" s="64">
        <f t="shared" ca="1" si="6"/>
        <v>25.91</v>
      </c>
      <c r="L26" s="64" t="str">
        <f t="shared" ca="1" si="7"/>
        <v>W</v>
      </c>
      <c r="M26" s="64">
        <f t="shared" ca="1" si="8"/>
        <v>21.47</v>
      </c>
      <c r="N26" s="64" t="str">
        <f t="shared" ca="1" si="9"/>
        <v>W</v>
      </c>
      <c r="O26" s="66">
        <f t="shared" ca="1" si="14"/>
        <v>6</v>
      </c>
      <c r="P26" s="33">
        <f t="shared" ca="1" si="15"/>
        <v>5</v>
      </c>
      <c r="Q26" s="146">
        <f t="shared" ca="1" si="16"/>
        <v>83.33</v>
      </c>
      <c r="R26" s="68">
        <f t="shared" ca="1" si="10"/>
        <v>25.91</v>
      </c>
      <c r="S26" s="68">
        <f t="shared" ca="1" si="17"/>
        <v>23.908333333333331</v>
      </c>
      <c r="T26" s="69">
        <f t="shared" ca="1" si="18"/>
        <v>28.908333333333331</v>
      </c>
      <c r="U26" s="31">
        <f ca="1">IF(A26&lt;($V$8+1),AllPlayers!L18,0)</f>
        <v>228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Kurtis Atkins</v>
      </c>
      <c r="D27" s="67" t="str">
        <f t="shared" ca="1" si="13"/>
        <v>(WPBL)</v>
      </c>
      <c r="E27" s="64">
        <f t="shared" ca="1" si="0"/>
        <v>22.01</v>
      </c>
      <c r="F27" s="64" t="str">
        <f t="shared" ca="1" si="1"/>
        <v>W</v>
      </c>
      <c r="G27" s="64">
        <f t="shared" ca="1" si="2"/>
        <v>21.73</v>
      </c>
      <c r="H27" s="64" t="str">
        <f t="shared" ca="1" si="3"/>
        <v>L</v>
      </c>
      <c r="I27" s="64">
        <f t="shared" ca="1" si="4"/>
        <v>25.47</v>
      </c>
      <c r="J27" s="64" t="str">
        <f t="shared" ca="1" si="5"/>
        <v>W</v>
      </c>
      <c r="K27" s="64">
        <f t="shared" ca="1" si="6"/>
        <v>24.71</v>
      </c>
      <c r="L27" s="64" t="str">
        <f t="shared" ca="1" si="7"/>
        <v>W</v>
      </c>
      <c r="M27" s="64">
        <f t="shared" ca="1" si="8"/>
        <v>23.66</v>
      </c>
      <c r="N27" s="64" t="str">
        <f t="shared" ca="1" si="9"/>
        <v>W</v>
      </c>
      <c r="O27" s="66">
        <f t="shared" ca="1" si="14"/>
        <v>6</v>
      </c>
      <c r="P27" s="33">
        <f t="shared" ca="1" si="15"/>
        <v>5</v>
      </c>
      <c r="Q27" s="146">
        <f t="shared" ca="1" si="16"/>
        <v>83.33</v>
      </c>
      <c r="R27" s="68">
        <f t="shared" ca="1" si="10"/>
        <v>25.47</v>
      </c>
      <c r="S27" s="68">
        <f t="shared" ca="1" si="17"/>
        <v>23.826666666666668</v>
      </c>
      <c r="T27" s="69">
        <f t="shared" ca="1" si="18"/>
        <v>28.826666666666668</v>
      </c>
      <c r="U27" s="31">
        <f ca="1">IF(A27&lt;($V$8+1),AllPlayers!L19,0)</f>
        <v>231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Phil Milburn</v>
      </c>
      <c r="D28" s="67" t="str">
        <f t="shared" ca="1" si="13"/>
        <v>(WWMC)</v>
      </c>
      <c r="E28" s="64">
        <f t="shared" ca="1" si="0"/>
        <v>27.49</v>
      </c>
      <c r="F28" s="64" t="str">
        <f t="shared" ca="1" si="1"/>
        <v>L</v>
      </c>
      <c r="G28" s="64">
        <f t="shared" ca="1" si="2"/>
        <v>22.53</v>
      </c>
      <c r="H28" s="64" t="str">
        <f t="shared" ca="1" si="3"/>
        <v>L</v>
      </c>
      <c r="I28" s="64" t="str">
        <f t="shared" ca="1" si="4"/>
        <v/>
      </c>
      <c r="J28" s="64" t="str">
        <f t="shared" ca="1" si="5"/>
        <v/>
      </c>
      <c r="K28" s="64">
        <f t="shared" ca="1" si="6"/>
        <v>29.15</v>
      </c>
      <c r="L28" s="64" t="str">
        <f t="shared" ca="1" si="7"/>
        <v>W</v>
      </c>
      <c r="M28" s="64">
        <f t="shared" ca="1" si="8"/>
        <v>20.73</v>
      </c>
      <c r="N28" s="64" t="str">
        <f t="shared" ca="1" si="9"/>
        <v>W</v>
      </c>
      <c r="O28" s="66">
        <f t="shared" ca="1" si="14"/>
        <v>5</v>
      </c>
      <c r="P28" s="33">
        <f t="shared" ca="1" si="15"/>
        <v>3</v>
      </c>
      <c r="Q28" s="146">
        <f t="shared" ca="1" si="16"/>
        <v>60</v>
      </c>
      <c r="R28" s="68">
        <f t="shared" ca="1" si="10"/>
        <v>29.15</v>
      </c>
      <c r="S28" s="68">
        <f t="shared" ca="1" si="17"/>
        <v>25.651999999999997</v>
      </c>
      <c r="T28" s="69">
        <f t="shared" ca="1" si="18"/>
        <v>28.651999999999997</v>
      </c>
      <c r="U28" s="31">
        <f ca="1">IF(A28&lt;($V$8+1),AllPlayers!L20,0)</f>
        <v>178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Darryl Pilgrim</v>
      </c>
      <c r="D29" s="67" t="str">
        <f t="shared" ca="1" si="13"/>
        <v>(WPBL)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22.43</v>
      </c>
      <c r="H29" s="64" t="str">
        <f t="shared" ca="1" si="3"/>
        <v>W</v>
      </c>
      <c r="I29" s="64">
        <f t="shared" ca="1" si="4"/>
        <v>25.77</v>
      </c>
      <c r="J29" s="64" t="str">
        <f t="shared" ca="1" si="5"/>
        <v>W</v>
      </c>
      <c r="K29" s="64">
        <f t="shared" ca="1" si="6"/>
        <v>26.1</v>
      </c>
      <c r="L29" s="64" t="str">
        <f t="shared" ca="1" si="7"/>
        <v>L</v>
      </c>
      <c r="M29" s="64">
        <f t="shared" ca="1" si="8"/>
        <v>26.37</v>
      </c>
      <c r="N29" s="64" t="str">
        <f t="shared" ca="1" si="9"/>
        <v>W</v>
      </c>
      <c r="O29" s="66">
        <f t="shared" ca="1" si="14"/>
        <v>5</v>
      </c>
      <c r="P29" s="33">
        <f t="shared" ca="1" si="15"/>
        <v>3</v>
      </c>
      <c r="Q29" s="146">
        <f t="shared" ca="1" si="16"/>
        <v>60</v>
      </c>
      <c r="R29" s="68">
        <f t="shared" ca="1" si="10"/>
        <v>27.44</v>
      </c>
      <c r="S29" s="68">
        <f t="shared" ca="1" si="17"/>
        <v>25.622000000000003</v>
      </c>
      <c r="T29" s="69">
        <f t="shared" ca="1" si="18"/>
        <v>28.622000000000003</v>
      </c>
      <c r="U29" s="31">
        <f ca="1">IF(A29&lt;($V$8+1),AllPlayers!L21,0)</f>
        <v>232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Diogo Portela</v>
      </c>
      <c r="D30" s="67" t="str">
        <f t="shared" ca="1" si="13"/>
        <v>(Bishopsford)</v>
      </c>
      <c r="E30" s="64" t="str">
        <f t="shared" ca="1" si="0"/>
        <v/>
      </c>
      <c r="F30" s="64" t="str">
        <f t="shared" ca="1" si="1"/>
        <v/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>
        <f t="shared" ca="1" si="8"/>
        <v>27.61</v>
      </c>
      <c r="N30" s="64" t="str">
        <f t="shared" ca="1" si="9"/>
        <v>W</v>
      </c>
      <c r="O30" s="66">
        <f t="shared" ca="1" si="14"/>
        <v>1</v>
      </c>
      <c r="P30" s="33">
        <f t="shared" ca="1" si="15"/>
        <v>1</v>
      </c>
      <c r="Q30" s="146">
        <f t="shared" ca="1" si="16"/>
        <v>100</v>
      </c>
      <c r="R30" s="68">
        <f t="shared" ca="1" si="10"/>
        <v>27.61</v>
      </c>
      <c r="S30" s="68">
        <f t="shared" ca="1" si="17"/>
        <v>27.61</v>
      </c>
      <c r="T30" s="69">
        <f t="shared" ca="1" si="18"/>
        <v>28.61</v>
      </c>
      <c r="U30" s="31">
        <f ca="1">IF(A30&lt;($V$8+1),AllPlayers!L22,0)</f>
        <v>39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Nigel Prior</v>
      </c>
      <c r="D31" s="67" t="str">
        <f t="shared" ca="1" si="13"/>
        <v>(West Byfleet)</v>
      </c>
      <c r="E31" s="64">
        <f t="shared" ca="1" si="0"/>
        <v>23.48</v>
      </c>
      <c r="F31" s="64" t="str">
        <f t="shared" ca="1" si="1"/>
        <v>W</v>
      </c>
      <c r="G31" s="64">
        <f t="shared" ca="1" si="2"/>
        <v>25.67</v>
      </c>
      <c r="H31" s="64" t="str">
        <f t="shared" ca="1" si="3"/>
        <v>W</v>
      </c>
      <c r="I31" s="64">
        <f t="shared" ca="1" si="4"/>
        <v>28.36</v>
      </c>
      <c r="J31" s="64" t="str">
        <f t="shared" ca="1" si="5"/>
        <v>W</v>
      </c>
      <c r="K31" s="64">
        <f t="shared" ca="1" si="6"/>
        <v>23.68</v>
      </c>
      <c r="L31" s="64" t="str">
        <f t="shared" ca="1" si="7"/>
        <v>L</v>
      </c>
      <c r="M31" s="64" t="str">
        <f t="shared" ca="1" si="8"/>
        <v/>
      </c>
      <c r="N31" s="64" t="str">
        <f t="shared" ca="1" si="9"/>
        <v>0</v>
      </c>
      <c r="O31" s="66">
        <f t="shared" ca="1" si="14"/>
        <v>5</v>
      </c>
      <c r="P31" s="33">
        <f t="shared" ca="1" si="15"/>
        <v>4</v>
      </c>
      <c r="Q31" s="146">
        <f t="shared" ca="1" si="16"/>
        <v>80</v>
      </c>
      <c r="R31" s="68">
        <f t="shared" ca="1" si="10"/>
        <v>28.36</v>
      </c>
      <c r="S31" s="68">
        <f t="shared" ca="1" si="17"/>
        <v>24.53</v>
      </c>
      <c r="T31" s="69">
        <f t="shared" ca="1" si="18"/>
        <v>28.53</v>
      </c>
      <c r="U31" s="31">
        <f ca="1">IF(A31&lt;($V$8+1),AllPlayers!L23,0)</f>
        <v>208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 xml:space="preserve">Nick Ellis </v>
      </c>
      <c r="D32" s="67" t="str">
        <f t="shared" ca="1" si="13"/>
        <v>(Arnie's Army)</v>
      </c>
      <c r="E32" s="64">
        <f t="shared" ca="1" si="0"/>
        <v>23.83</v>
      </c>
      <c r="F32" s="64" t="str">
        <f t="shared" ca="1" si="1"/>
        <v>L</v>
      </c>
      <c r="G32" s="64">
        <f t="shared" ca="1" si="2"/>
        <v>26.35</v>
      </c>
      <c r="H32" s="64" t="str">
        <f t="shared" ca="1" si="3"/>
        <v>W</v>
      </c>
      <c r="I32" s="64">
        <f t="shared" ca="1" si="4"/>
        <v>23.77</v>
      </c>
      <c r="J32" s="64" t="str">
        <f t="shared" ca="1" si="5"/>
        <v>W</v>
      </c>
      <c r="K32" s="64">
        <f t="shared" ca="1" si="6"/>
        <v>24.12</v>
      </c>
      <c r="L32" s="64" t="str">
        <f t="shared" ca="1" si="7"/>
        <v>W</v>
      </c>
      <c r="M32" s="64">
        <f t="shared" ca="1" si="8"/>
        <v>24.78</v>
      </c>
      <c r="N32" s="64" t="str">
        <f t="shared" ca="1" si="9"/>
        <v>L</v>
      </c>
      <c r="O32" s="66">
        <f t="shared" ca="1" si="14"/>
        <v>6</v>
      </c>
      <c r="P32" s="33">
        <f t="shared" ca="1" si="15"/>
        <v>4</v>
      </c>
      <c r="Q32" s="146">
        <f t="shared" ca="1" si="16"/>
        <v>66.67</v>
      </c>
      <c r="R32" s="68">
        <f t="shared" ca="1" si="10"/>
        <v>26.35</v>
      </c>
      <c r="S32" s="68">
        <f t="shared" ca="1" si="17"/>
        <v>24.514999999999997</v>
      </c>
      <c r="T32" s="69">
        <f t="shared" ca="1" si="18"/>
        <v>28.514999999999997</v>
      </c>
      <c r="U32" s="31">
        <f ca="1">IF(A32&lt;($V$8+1),AllPlayers!L24,0)</f>
        <v>5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Padraig Sharkey</v>
      </c>
      <c r="D33" s="67" t="str">
        <f t="shared" ca="1" si="13"/>
        <v>(Arnie's Army)</v>
      </c>
      <c r="E33" s="64">
        <f t="shared" ca="1" si="0"/>
        <v>21.78</v>
      </c>
      <c r="F33" s="64" t="str">
        <f t="shared" ca="1" si="1"/>
        <v>W</v>
      </c>
      <c r="G33" s="64">
        <f t="shared" ca="1" si="2"/>
        <v>23.12</v>
      </c>
      <c r="H33" s="64" t="str">
        <f t="shared" ca="1" si="3"/>
        <v>W</v>
      </c>
      <c r="I33" s="64">
        <f t="shared" ca="1" si="4"/>
        <v>25.06</v>
      </c>
      <c r="J33" s="64" t="str">
        <f t="shared" ca="1" si="5"/>
        <v>W</v>
      </c>
      <c r="K33" s="64">
        <f t="shared" ca="1" si="6"/>
        <v>21.78</v>
      </c>
      <c r="L33" s="64" t="str">
        <f t="shared" ca="1" si="7"/>
        <v>W</v>
      </c>
      <c r="M33" s="64">
        <f t="shared" ca="1" si="8"/>
        <v>20.88</v>
      </c>
      <c r="N33" s="64" t="str">
        <f t="shared" ca="1" si="9"/>
        <v>W</v>
      </c>
      <c r="O33" s="66">
        <f t="shared" ca="1" si="14"/>
        <v>6</v>
      </c>
      <c r="P33" s="33">
        <f t="shared" ca="1" si="15"/>
        <v>6</v>
      </c>
      <c r="Q33" s="146">
        <f t="shared" ca="1" si="16"/>
        <v>100</v>
      </c>
      <c r="R33" s="68">
        <f t="shared" ca="1" si="10"/>
        <v>25.06</v>
      </c>
      <c r="S33" s="68">
        <f t="shared" ca="1" si="17"/>
        <v>22.203333333333333</v>
      </c>
      <c r="T33" s="69">
        <f t="shared" ca="1" si="18"/>
        <v>28.203333333333333</v>
      </c>
      <c r="U33" s="31">
        <f ca="1">IF(A33&lt;($V$8+1),AllPlayers!L25,0)</f>
        <v>11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Rees Hall</v>
      </c>
      <c r="D34" s="67" t="str">
        <f t="shared" ca="1" si="13"/>
        <v>(Sunbury)</v>
      </c>
      <c r="E34" s="64" t="str">
        <f t="shared" ca="1" si="0"/>
        <v/>
      </c>
      <c r="F34" s="64" t="str">
        <f t="shared" ca="1" si="1"/>
        <v/>
      </c>
      <c r="G34" s="64">
        <f t="shared" ca="1" si="2"/>
        <v>27.75</v>
      </c>
      <c r="H34" s="64" t="str">
        <f t="shared" ca="1" si="3"/>
        <v>W</v>
      </c>
      <c r="I34" s="64">
        <f t="shared" ca="1" si="4"/>
        <v>19.77</v>
      </c>
      <c r="J34" s="64" t="str">
        <f t="shared" ca="1" si="5"/>
        <v>L</v>
      </c>
      <c r="K34" s="64">
        <f t="shared" ca="1" si="6"/>
        <v>23.48</v>
      </c>
      <c r="L34" s="64" t="str">
        <f t="shared" ca="1" si="7"/>
        <v>W</v>
      </c>
      <c r="M34" s="64">
        <f t="shared" ca="1" si="8"/>
        <v>26.84</v>
      </c>
      <c r="N34" s="64" t="str">
        <f t="shared" ca="1" si="9"/>
        <v>W</v>
      </c>
      <c r="O34" s="66">
        <f t="shared" ca="1" si="14"/>
        <v>5</v>
      </c>
      <c r="P34" s="33">
        <f t="shared" ca="1" si="15"/>
        <v>3</v>
      </c>
      <c r="Q34" s="146">
        <f t="shared" ca="1" si="16"/>
        <v>60</v>
      </c>
      <c r="R34" s="68">
        <f t="shared" ca="1" si="10"/>
        <v>27.75</v>
      </c>
      <c r="S34" s="68">
        <f t="shared" ca="1" si="17"/>
        <v>25.080000000000002</v>
      </c>
      <c r="T34" s="69">
        <f t="shared" ca="1" si="18"/>
        <v>28.080000000000002</v>
      </c>
      <c r="U34" s="31">
        <f ca="1">IF(A34&lt;($V$8+1),AllPlayers!L26,0)</f>
        <v>127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Ryan Payne</v>
      </c>
      <c r="D35" s="67" t="str">
        <f t="shared" ca="1" si="13"/>
        <v>(Bishopsford)</v>
      </c>
      <c r="E35" s="64">
        <f t="shared" ca="1" si="0"/>
        <v>20.65</v>
      </c>
      <c r="F35" s="64" t="str">
        <f t="shared" ca="1" si="1"/>
        <v>W</v>
      </c>
      <c r="G35" s="64">
        <f t="shared" ca="1" si="2"/>
        <v>23.91</v>
      </c>
      <c r="H35" s="64" t="str">
        <f t="shared" ca="1" si="3"/>
        <v>W</v>
      </c>
      <c r="I35" s="64">
        <f t="shared" ca="1" si="4"/>
        <v>27.33</v>
      </c>
      <c r="J35" s="64" t="str">
        <f t="shared" ca="1" si="5"/>
        <v>W</v>
      </c>
      <c r="K35" s="64">
        <f t="shared" ca="1" si="6"/>
        <v>22.68</v>
      </c>
      <c r="L35" s="64" t="str">
        <f t="shared" ca="1" si="7"/>
        <v>L</v>
      </c>
      <c r="M35" s="64">
        <f t="shared" ca="1" si="8"/>
        <v>24.11</v>
      </c>
      <c r="N35" s="64" t="str">
        <f t="shared" ca="1" si="9"/>
        <v>W</v>
      </c>
      <c r="O35" s="66">
        <f t="shared" ca="1" si="14"/>
        <v>6</v>
      </c>
      <c r="P35" s="33">
        <f t="shared" ca="1" si="15"/>
        <v>4</v>
      </c>
      <c r="Q35" s="146">
        <f t="shared" ca="1" si="16"/>
        <v>66.67</v>
      </c>
      <c r="R35" s="68">
        <f t="shared" ca="1" si="10"/>
        <v>27.33</v>
      </c>
      <c r="S35" s="68">
        <f t="shared" ca="1" si="17"/>
        <v>24.046666666666663</v>
      </c>
      <c r="T35" s="69">
        <f t="shared" ca="1" si="18"/>
        <v>28.046666666666663</v>
      </c>
      <c r="U35" s="31">
        <f ca="1">IF(A35&lt;($V$8+1),AllPlayers!L27,0)</f>
        <v>38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Steven Mead</v>
      </c>
      <c r="D36" s="67" t="str">
        <f t="shared" ca="1" si="13"/>
        <v>(St Peter's)</v>
      </c>
      <c r="E36" s="64">
        <f t="shared" ca="1" si="0"/>
        <v>17.91</v>
      </c>
      <c r="F36" s="64" t="str">
        <f t="shared" ca="1" si="1"/>
        <v>L</v>
      </c>
      <c r="G36" s="64">
        <f t="shared" ca="1" si="2"/>
        <v>26.84</v>
      </c>
      <c r="H36" s="64" t="str">
        <f t="shared" ca="1" si="3"/>
        <v>W</v>
      </c>
      <c r="I36" s="64">
        <f t="shared" ca="1" si="4"/>
        <v>30.69</v>
      </c>
      <c r="J36" s="64" t="str">
        <f t="shared" ca="1" si="5"/>
        <v>W</v>
      </c>
      <c r="K36" s="64">
        <f t="shared" ca="1" si="6"/>
        <v>21.47</v>
      </c>
      <c r="L36" s="64" t="str">
        <f t="shared" ca="1" si="7"/>
        <v>W</v>
      </c>
      <c r="M36" s="64">
        <f t="shared" ca="1" si="8"/>
        <v>20.11</v>
      </c>
      <c r="N36" s="64" t="str">
        <f t="shared" ca="1" si="9"/>
        <v>L</v>
      </c>
      <c r="O36" s="66">
        <f t="shared" ca="1" si="14"/>
        <v>6</v>
      </c>
      <c r="P36" s="33">
        <f t="shared" ca="1" si="15"/>
        <v>4</v>
      </c>
      <c r="Q36" s="146">
        <f t="shared" ca="1" si="16"/>
        <v>66.67</v>
      </c>
      <c r="R36" s="68">
        <f t="shared" ca="1" si="10"/>
        <v>30.69</v>
      </c>
      <c r="S36" s="68">
        <f t="shared" ca="1" si="17"/>
        <v>23.748333333333335</v>
      </c>
      <c r="T36" s="69">
        <f t="shared" ca="1" si="18"/>
        <v>27.748333333333335</v>
      </c>
      <c r="U36" s="31">
        <f ca="1">IF(A36&lt;($V$8+1),AllPlayers!L28,0)</f>
        <v>101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Peter Green</v>
      </c>
      <c r="D37" s="67" t="str">
        <f t="shared" ca="1" si="13"/>
        <v>(Forestdale)</v>
      </c>
      <c r="E37" s="64">
        <f t="shared" ca="1" si="0"/>
        <v>20.88</v>
      </c>
      <c r="F37" s="64" t="str">
        <f t="shared" ca="1" si="1"/>
        <v>W</v>
      </c>
      <c r="G37" s="64">
        <f t="shared" ca="1" si="2"/>
        <v>24.09</v>
      </c>
      <c r="H37" s="64" t="str">
        <f t="shared" ca="1" si="3"/>
        <v>L</v>
      </c>
      <c r="I37" s="64">
        <f t="shared" ca="1" si="4"/>
        <v>26.9</v>
      </c>
      <c r="J37" s="64" t="str">
        <f t="shared" ca="1" si="5"/>
        <v>W</v>
      </c>
      <c r="K37" s="64">
        <f t="shared" ca="1" si="6"/>
        <v>25.76</v>
      </c>
      <c r="L37" s="64" t="str">
        <f t="shared" ca="1" si="7"/>
        <v>W</v>
      </c>
      <c r="M37" s="64">
        <f t="shared" ca="1" si="8"/>
        <v>25.55</v>
      </c>
      <c r="N37" s="64" t="str">
        <f t="shared" ca="1" si="9"/>
        <v>L</v>
      </c>
      <c r="O37" s="66">
        <f t="shared" ca="1" si="14"/>
        <v>5</v>
      </c>
      <c r="P37" s="33">
        <f t="shared" ca="1" si="15"/>
        <v>3</v>
      </c>
      <c r="Q37" s="146">
        <f t="shared" ca="1" si="16"/>
        <v>60</v>
      </c>
      <c r="R37" s="68">
        <f t="shared" ca="1" si="10"/>
        <v>26.9</v>
      </c>
      <c r="S37" s="68">
        <f t="shared" ca="1" si="17"/>
        <v>24.636000000000003</v>
      </c>
      <c r="T37" s="69">
        <f t="shared" ca="1" si="18"/>
        <v>27.636000000000003</v>
      </c>
      <c r="U37" s="31">
        <f ca="1">IF(A37&lt;($V$8+1),AllPlayers!L29,0)</f>
        <v>86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John Chalkley</v>
      </c>
      <c r="D38" s="67" t="str">
        <f t="shared" ca="1" si="13"/>
        <v>(West Byfleet)</v>
      </c>
      <c r="E38" s="64">
        <f t="shared" ca="1" si="0"/>
        <v>26.37</v>
      </c>
      <c r="F38" s="64" t="str">
        <f t="shared" ca="1" si="1"/>
        <v>W</v>
      </c>
      <c r="G38" s="64">
        <f t="shared" ca="1" si="2"/>
        <v>21.67</v>
      </c>
      <c r="H38" s="64" t="str">
        <f t="shared" ca="1" si="3"/>
        <v>W</v>
      </c>
      <c r="I38" s="64">
        <f t="shared" ca="1" si="4"/>
        <v>19.420000000000002</v>
      </c>
      <c r="J38" s="64" t="str">
        <f t="shared" ca="1" si="5"/>
        <v>W</v>
      </c>
      <c r="K38" s="64">
        <f t="shared" ca="1" si="6"/>
        <v>26.26</v>
      </c>
      <c r="L38" s="64" t="str">
        <f t="shared" ca="1" si="7"/>
        <v>L</v>
      </c>
      <c r="M38" s="64">
        <f t="shared" ca="1" si="8"/>
        <v>21.8</v>
      </c>
      <c r="N38" s="64" t="str">
        <f t="shared" ca="1" si="9"/>
        <v>L</v>
      </c>
      <c r="O38" s="66">
        <f t="shared" ca="1" si="14"/>
        <v>6</v>
      </c>
      <c r="P38" s="33">
        <f t="shared" ca="1" si="15"/>
        <v>4</v>
      </c>
      <c r="Q38" s="146">
        <f t="shared" ca="1" si="16"/>
        <v>66.67</v>
      </c>
      <c r="R38" s="68">
        <f t="shared" ca="1" si="10"/>
        <v>26.37</v>
      </c>
      <c r="S38" s="68">
        <f t="shared" ca="1" si="17"/>
        <v>23.321666666666669</v>
      </c>
      <c r="T38" s="69">
        <f t="shared" ca="1" si="18"/>
        <v>27.321666666666669</v>
      </c>
      <c r="U38" s="31">
        <f ca="1">IF(A38&lt;($V$8+1),AllPlayers!L30,0)</f>
        <v>202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Nev Wright</v>
      </c>
      <c r="D39" s="67" t="str">
        <f t="shared" ca="1" si="13"/>
        <v>(Farmers)</v>
      </c>
      <c r="E39" s="64">
        <f t="shared" ca="1" si="0"/>
        <v>18.52</v>
      </c>
      <c r="F39" s="64" t="str">
        <f t="shared" ca="1" si="1"/>
        <v>L</v>
      </c>
      <c r="G39" s="64">
        <f t="shared" ca="1" si="2"/>
        <v>20.8</v>
      </c>
      <c r="H39" s="64" t="str">
        <f t="shared" ca="1" si="3"/>
        <v>L</v>
      </c>
      <c r="I39" s="64">
        <f t="shared" ca="1" si="4"/>
        <v>23.2</v>
      </c>
      <c r="J39" s="64" t="str">
        <f t="shared" ca="1" si="5"/>
        <v>L</v>
      </c>
      <c r="K39" s="64">
        <f t="shared" ca="1" si="6"/>
        <v>28.9</v>
      </c>
      <c r="L39" s="64" t="str">
        <f t="shared" ca="1" si="7"/>
        <v>W</v>
      </c>
      <c r="M39" s="64">
        <f t="shared" ca="1" si="8"/>
        <v>26.88</v>
      </c>
      <c r="N39" s="64" t="str">
        <f t="shared" ca="1" si="9"/>
        <v>W</v>
      </c>
      <c r="O39" s="66">
        <f t="shared" ca="1" si="14"/>
        <v>6</v>
      </c>
      <c r="P39" s="33">
        <f t="shared" ca="1" si="15"/>
        <v>3</v>
      </c>
      <c r="Q39" s="146">
        <f t="shared" ca="1" si="16"/>
        <v>50</v>
      </c>
      <c r="R39" s="68">
        <f t="shared" ca="1" si="10"/>
        <v>28.9</v>
      </c>
      <c r="S39" s="68">
        <f t="shared" ca="1" si="17"/>
        <v>24.084999999999997</v>
      </c>
      <c r="T39" s="69">
        <f t="shared" ca="1" si="18"/>
        <v>27.084999999999997</v>
      </c>
      <c r="U39" s="31">
        <f ca="1">IF(A39&lt;($V$8+1),AllPlayers!L31,0)</f>
        <v>151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Andy Bridgman</v>
      </c>
      <c r="D40" s="67" t="str">
        <f t="shared" ca="1" si="13"/>
        <v>(Epsom)</v>
      </c>
      <c r="E40" s="64">
        <f t="shared" ca="1" si="0"/>
        <v>26.42</v>
      </c>
      <c r="F40" s="64" t="str">
        <f t="shared" ca="1" si="1"/>
        <v>L</v>
      </c>
      <c r="G40" s="64">
        <f t="shared" ca="1" si="2"/>
        <v>26.65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24.68</v>
      </c>
      <c r="L40" s="64" t="str">
        <f t="shared" ca="1" si="7"/>
        <v>L</v>
      </c>
      <c r="M40" s="64">
        <f t="shared" ca="1" si="8"/>
        <v>21.85</v>
      </c>
      <c r="N40" s="64" t="str">
        <f t="shared" ca="1" si="9"/>
        <v>W</v>
      </c>
      <c r="O40" s="66">
        <f t="shared" ca="1" si="14"/>
        <v>5</v>
      </c>
      <c r="P40" s="33">
        <f t="shared" ca="1" si="15"/>
        <v>2</v>
      </c>
      <c r="Q40" s="146">
        <f t="shared" ca="1" si="16"/>
        <v>40</v>
      </c>
      <c r="R40" s="68">
        <f t="shared" ca="1" si="10"/>
        <v>26.65</v>
      </c>
      <c r="S40" s="68">
        <f t="shared" ca="1" si="17"/>
        <v>25.048000000000002</v>
      </c>
      <c r="T40" s="69">
        <f t="shared" ca="1" si="18"/>
        <v>27.048000000000002</v>
      </c>
      <c r="U40" s="31">
        <f ca="1">IF(A40&lt;($V$8+1),AllPlayers!L32,0)</f>
        <v>58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Damon Ede</v>
      </c>
      <c r="D41" s="67" t="str">
        <f t="shared" ca="1" si="13"/>
        <v>(Epsom)</v>
      </c>
      <c r="E41" s="64">
        <f t="shared" ca="1" si="0"/>
        <v>21.17</v>
      </c>
      <c r="F41" s="64" t="str">
        <f t="shared" ca="1" si="1"/>
        <v>L</v>
      </c>
      <c r="G41" s="64">
        <f t="shared" ca="1" si="2"/>
        <v>25.39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22.64</v>
      </c>
      <c r="L41" s="64" t="str">
        <f t="shared" ca="1" si="7"/>
        <v>W</v>
      </c>
      <c r="M41" s="64">
        <f t="shared" ca="1" si="8"/>
        <v>24.89</v>
      </c>
      <c r="N41" s="64" t="str">
        <f t="shared" ca="1" si="9"/>
        <v>W</v>
      </c>
      <c r="O41" s="66">
        <f t="shared" ca="1" si="14"/>
        <v>5</v>
      </c>
      <c r="P41" s="33">
        <f t="shared" ca="1" si="15"/>
        <v>3</v>
      </c>
      <c r="Q41" s="146">
        <f t="shared" ca="1" si="16"/>
        <v>60</v>
      </c>
      <c r="R41" s="68">
        <f t="shared" ca="1" si="10"/>
        <v>25.91</v>
      </c>
      <c r="S41" s="68">
        <f t="shared" ca="1" si="17"/>
        <v>24</v>
      </c>
      <c r="T41" s="69">
        <f t="shared" ca="1" si="18"/>
        <v>27</v>
      </c>
      <c r="U41" s="31">
        <f ca="1">IF(A41&lt;($V$8+1),AllPlayers!L33,0)</f>
        <v>57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Matt Carter</v>
      </c>
      <c r="D42" s="67" t="str">
        <f t="shared" ca="1" si="13"/>
        <v>(Arnie's Army)</v>
      </c>
      <c r="E42" s="64">
        <f t="shared" ca="1" si="0"/>
        <v>23.86</v>
      </c>
      <c r="F42" s="64" t="str">
        <f t="shared" ca="1" si="1"/>
        <v>W</v>
      </c>
      <c r="G42" s="64">
        <f t="shared" ca="1" si="2"/>
        <v>26.37</v>
      </c>
      <c r="H42" s="64" t="str">
        <f t="shared" ca="1" si="3"/>
        <v>W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21.88</v>
      </c>
      <c r="L42" s="64" t="str">
        <f t="shared" ca="1" si="7"/>
        <v>L</v>
      </c>
      <c r="M42" s="64">
        <f t="shared" ca="1" si="8"/>
        <v>21.23</v>
      </c>
      <c r="N42" s="64" t="str">
        <f t="shared" ca="1" si="9"/>
        <v>W</v>
      </c>
      <c r="O42" s="66">
        <f t="shared" ca="1" si="14"/>
        <v>5</v>
      </c>
      <c r="P42" s="33">
        <f t="shared" ca="1" si="15"/>
        <v>4</v>
      </c>
      <c r="Q42" s="146">
        <f t="shared" ca="1" si="16"/>
        <v>80</v>
      </c>
      <c r="R42" s="68">
        <f t="shared" ca="1" si="10"/>
        <v>26.37</v>
      </c>
      <c r="S42" s="68">
        <f t="shared" ca="1" si="17"/>
        <v>22.962</v>
      </c>
      <c r="T42" s="69">
        <f t="shared" ca="1" si="18"/>
        <v>26.962</v>
      </c>
      <c r="U42" s="31">
        <f ca="1">IF(A42&lt;($V$8+1),AllPlayers!L34,0)</f>
        <v>7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Ben West</v>
      </c>
      <c r="D43" s="67" t="str">
        <f t="shared" ca="1" si="13"/>
        <v>(St Peter's)</v>
      </c>
      <c r="E43" s="64">
        <f t="shared" ca="1" si="0"/>
        <v>21.47</v>
      </c>
      <c r="F43" s="64" t="str">
        <f t="shared" ca="1" si="1"/>
        <v>W</v>
      </c>
      <c r="G43" s="64">
        <f t="shared" ca="1" si="2"/>
        <v>20.05</v>
      </c>
      <c r="H43" s="64" t="str">
        <f t="shared" ca="1" si="3"/>
        <v>L</v>
      </c>
      <c r="I43" s="64">
        <f t="shared" ca="1" si="4"/>
        <v>25.2</v>
      </c>
      <c r="J43" s="64" t="str">
        <f t="shared" ca="1" si="5"/>
        <v>L</v>
      </c>
      <c r="K43" s="64">
        <f t="shared" ca="1" si="6"/>
        <v>24.76</v>
      </c>
      <c r="L43" s="64" t="str">
        <f t="shared" ca="1" si="7"/>
        <v>W</v>
      </c>
      <c r="M43" s="64">
        <f t="shared" ca="1" si="8"/>
        <v>21.95</v>
      </c>
      <c r="N43" s="64" t="str">
        <f t="shared" ca="1" si="9"/>
        <v>W</v>
      </c>
      <c r="O43" s="66">
        <f t="shared" ca="1" si="14"/>
        <v>6</v>
      </c>
      <c r="P43" s="33">
        <f t="shared" ca="1" si="15"/>
        <v>4</v>
      </c>
      <c r="Q43" s="146">
        <f t="shared" ca="1" si="16"/>
        <v>66.67</v>
      </c>
      <c r="R43" s="68">
        <f t="shared" ca="1" si="10"/>
        <v>25.2</v>
      </c>
      <c r="S43" s="68">
        <f t="shared" ca="1" si="17"/>
        <v>22.704999999999998</v>
      </c>
      <c r="T43" s="69">
        <f t="shared" ca="1" si="18"/>
        <v>26.704999999999998</v>
      </c>
      <c r="U43" s="31">
        <f ca="1">IF(A43&lt;($V$8+1),AllPlayers!L35,0)</f>
        <v>104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Brian Whybrow</v>
      </c>
      <c r="D44" s="67" t="str">
        <f t="shared" ca="1" si="13"/>
        <v>(Bishopsford)</v>
      </c>
      <c r="E44" s="64">
        <f t="shared" ca="1" si="0"/>
        <v>24.61</v>
      </c>
      <c r="F44" s="64" t="str">
        <f t="shared" ca="1" si="1"/>
        <v>L</v>
      </c>
      <c r="G44" s="64">
        <f t="shared" ca="1" si="2"/>
        <v>24.11</v>
      </c>
      <c r="H44" s="64" t="str">
        <f t="shared" ca="1" si="3"/>
        <v>W</v>
      </c>
      <c r="I44" s="64">
        <f t="shared" ca="1" si="4"/>
        <v>20.84</v>
      </c>
      <c r="J44" s="64" t="str">
        <f t="shared" ca="1" si="5"/>
        <v>L</v>
      </c>
      <c r="K44" s="64">
        <f t="shared" ca="1" si="6"/>
        <v>25.47</v>
      </c>
      <c r="L44" s="64" t="str">
        <f t="shared" ca="1" si="7"/>
        <v>W</v>
      </c>
      <c r="M44" s="64">
        <f t="shared" ca="1" si="8"/>
        <v>22.27</v>
      </c>
      <c r="N44" s="64" t="str">
        <f t="shared" ca="1" si="9"/>
        <v>L</v>
      </c>
      <c r="O44" s="66">
        <f t="shared" ca="1" si="14"/>
        <v>6</v>
      </c>
      <c r="P44" s="33">
        <f t="shared" ca="1" si="15"/>
        <v>3</v>
      </c>
      <c r="Q44" s="146">
        <f t="shared" ca="1" si="16"/>
        <v>50</v>
      </c>
      <c r="R44" s="68">
        <f t="shared" ca="1" si="10"/>
        <v>25.47</v>
      </c>
      <c r="S44" s="68">
        <f t="shared" ca="1" si="17"/>
        <v>23.700000000000003</v>
      </c>
      <c r="T44" s="69">
        <f t="shared" ca="1" si="18"/>
        <v>26.700000000000003</v>
      </c>
      <c r="U44" s="31">
        <f ca="1">IF(A44&lt;($V$8+1),AllPlayers!L36,0)</f>
        <v>27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Kirk DeRuyter</v>
      </c>
      <c r="D45" s="67" t="str">
        <f t="shared" ca="1" si="13"/>
        <v>(WPBL)</v>
      </c>
      <c r="E45" s="64">
        <f t="shared" ca="1" si="0"/>
        <v>22.8</v>
      </c>
      <c r="F45" s="64" t="str">
        <f t="shared" ca="1" si="1"/>
        <v>W</v>
      </c>
      <c r="G45" s="64">
        <f t="shared" ca="1" si="2"/>
        <v>23.05</v>
      </c>
      <c r="H45" s="64" t="str">
        <f t="shared" ca="1" si="3"/>
        <v>L</v>
      </c>
      <c r="I45" s="64">
        <f t="shared" ca="1" si="4"/>
        <v>27.08</v>
      </c>
      <c r="J45" s="64" t="str">
        <f t="shared" ca="1" si="5"/>
        <v>L</v>
      </c>
      <c r="K45" s="64">
        <f t="shared" ca="1" si="6"/>
        <v>24.2</v>
      </c>
      <c r="L45" s="64" t="str">
        <f t="shared" ca="1" si="7"/>
        <v>W</v>
      </c>
      <c r="M45" s="64">
        <f t="shared" ca="1" si="8"/>
        <v>26.22</v>
      </c>
      <c r="N45" s="64" t="str">
        <f t="shared" ca="1" si="9"/>
        <v>L</v>
      </c>
      <c r="O45" s="66">
        <f t="shared" ca="1" si="14"/>
        <v>5</v>
      </c>
      <c r="P45" s="33">
        <f t="shared" ca="1" si="15"/>
        <v>2</v>
      </c>
      <c r="Q45" s="146">
        <f t="shared" ca="1" si="16"/>
        <v>40</v>
      </c>
      <c r="R45" s="68">
        <f t="shared" ca="1" si="10"/>
        <v>27.08</v>
      </c>
      <c r="S45" s="68">
        <f t="shared" ca="1" si="17"/>
        <v>24.67</v>
      </c>
      <c r="T45" s="69">
        <f t="shared" ca="1" si="18"/>
        <v>26.67</v>
      </c>
      <c r="U45" s="31">
        <f ca="1">IF(A45&lt;($V$8+1),AllPlayers!L37,0)</f>
        <v>233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Ronnie Godbeer</v>
      </c>
      <c r="D46" s="67" t="str">
        <f t="shared" ca="1" si="13"/>
        <v>(WWMC)</v>
      </c>
      <c r="E46" s="64">
        <f t="shared" ca="1" si="0"/>
        <v>20.88</v>
      </c>
      <c r="F46" s="64" t="str">
        <f t="shared" ca="1" si="1"/>
        <v>W</v>
      </c>
      <c r="G46" s="64">
        <f t="shared" ca="1" si="2"/>
        <v>23.18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>
        <f t="shared" ca="1" si="6"/>
        <v>26.68</v>
      </c>
      <c r="L46" s="64" t="str">
        <f t="shared" ca="1" si="7"/>
        <v>W</v>
      </c>
      <c r="M46" s="64" t="str">
        <f t="shared" ca="1" si="8"/>
        <v/>
      </c>
      <c r="N46" s="64" t="str">
        <f t="shared" ca="1" si="9"/>
        <v>0</v>
      </c>
      <c r="O46" s="66">
        <f t="shared" ca="1" si="14"/>
        <v>4</v>
      </c>
      <c r="P46" s="33">
        <f t="shared" ca="1" si="15"/>
        <v>4</v>
      </c>
      <c r="Q46" s="146">
        <f t="shared" ca="1" si="16"/>
        <v>100</v>
      </c>
      <c r="R46" s="68">
        <f t="shared" ca="1" si="10"/>
        <v>26.68</v>
      </c>
      <c r="S46" s="68">
        <f t="shared" ca="1" si="17"/>
        <v>22.545000000000002</v>
      </c>
      <c r="T46" s="69">
        <f t="shared" ca="1" si="18"/>
        <v>26.545000000000002</v>
      </c>
      <c r="U46" s="31">
        <f ca="1">IF(A46&lt;($V$8+1),AllPlayers!L38,0)</f>
        <v>185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Darren Bryant</v>
      </c>
      <c r="D47" s="67" t="str">
        <f t="shared" ca="1" si="13"/>
        <v>(Farmers)</v>
      </c>
      <c r="E47" s="64">
        <f t="shared" ca="1" si="0"/>
        <v>19.97</v>
      </c>
      <c r="F47" s="64" t="str">
        <f t="shared" ca="1" si="1"/>
        <v>L</v>
      </c>
      <c r="G47" s="64">
        <f t="shared" ca="1" si="2"/>
        <v>22.06</v>
      </c>
      <c r="H47" s="64" t="str">
        <f t="shared" ca="1" si="3"/>
        <v>W</v>
      </c>
      <c r="I47" s="64">
        <f t="shared" ca="1" si="4"/>
        <v>24.46</v>
      </c>
      <c r="J47" s="64" t="str">
        <f t="shared" ca="1" si="5"/>
        <v>W</v>
      </c>
      <c r="K47" s="64">
        <f t="shared" ca="1" si="6"/>
        <v>22.77</v>
      </c>
      <c r="L47" s="64" t="str">
        <f t="shared" ca="1" si="7"/>
        <v>W</v>
      </c>
      <c r="M47" s="64">
        <f t="shared" ca="1" si="8"/>
        <v>28</v>
      </c>
      <c r="N47" s="64" t="str">
        <f t="shared" ca="1" si="9"/>
        <v>L</v>
      </c>
      <c r="O47" s="66">
        <f t="shared" ca="1" si="14"/>
        <v>6</v>
      </c>
      <c r="P47" s="33">
        <f t="shared" ca="1" si="15"/>
        <v>3</v>
      </c>
      <c r="Q47" s="146">
        <f t="shared" ca="1" si="16"/>
        <v>50</v>
      </c>
      <c r="R47" s="68">
        <f t="shared" ca="1" si="10"/>
        <v>28</v>
      </c>
      <c r="S47" s="68">
        <f t="shared" ca="1" si="17"/>
        <v>23.524999999999995</v>
      </c>
      <c r="T47" s="69">
        <f t="shared" ca="1" si="18"/>
        <v>26.524999999999995</v>
      </c>
      <c r="U47" s="31">
        <f ca="1">IF(A47&lt;($V$8+1),AllPlayers!L39,0)</f>
        <v>152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 xml:space="preserve">Robbie Turner </v>
      </c>
      <c r="D48" s="67" t="str">
        <f t="shared" ca="1" si="13"/>
        <v>(Forestdale)</v>
      </c>
      <c r="E48" s="64">
        <f t="shared" ca="1" si="0"/>
        <v>23.01</v>
      </c>
      <c r="F48" s="64" t="str">
        <f t="shared" ca="1" si="1"/>
        <v>W</v>
      </c>
      <c r="G48" s="64">
        <f t="shared" ca="1" si="2"/>
        <v>23.12</v>
      </c>
      <c r="H48" s="64" t="str">
        <f t="shared" ca="1" si="3"/>
        <v>W</v>
      </c>
      <c r="I48" s="64">
        <f t="shared" ca="1" si="4"/>
        <v>26.41</v>
      </c>
      <c r="J48" s="64" t="str">
        <f t="shared" ca="1" si="5"/>
        <v>L</v>
      </c>
      <c r="K48" s="64">
        <f t="shared" ca="1" si="6"/>
        <v>23.79</v>
      </c>
      <c r="L48" s="64" t="str">
        <f t="shared" ca="1" si="7"/>
        <v>L</v>
      </c>
      <c r="M48" s="64">
        <f t="shared" ca="1" si="8"/>
        <v>24.02</v>
      </c>
      <c r="N48" s="64" t="str">
        <f t="shared" ca="1" si="9"/>
        <v>L</v>
      </c>
      <c r="O48" s="66">
        <f t="shared" ca="1" si="14"/>
        <v>6</v>
      </c>
      <c r="P48" s="33">
        <f t="shared" ca="1" si="15"/>
        <v>2</v>
      </c>
      <c r="Q48" s="146">
        <f t="shared" ca="1" si="16"/>
        <v>33.33</v>
      </c>
      <c r="R48" s="68">
        <f t="shared" ca="1" si="10"/>
        <v>26.41</v>
      </c>
      <c r="S48" s="68">
        <f t="shared" ca="1" si="17"/>
        <v>24.341666666666669</v>
      </c>
      <c r="T48" s="69">
        <f t="shared" ca="1" si="18"/>
        <v>26.341666666666669</v>
      </c>
      <c r="U48" s="31">
        <f ca="1">IF(A48&lt;($V$8+1),AllPlayers!L40,0)</f>
        <v>85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Connor Scutt</v>
      </c>
      <c r="D49" s="67" t="str">
        <f t="shared" ca="1" si="13"/>
        <v>(Bishopsford)</v>
      </c>
      <c r="E49" s="64">
        <f t="shared" ca="1" si="0"/>
        <v>21.59</v>
      </c>
      <c r="F49" s="64" t="str">
        <f t="shared" ca="1" si="1"/>
        <v>L</v>
      </c>
      <c r="G49" s="64">
        <f t="shared" ca="1" si="2"/>
        <v>22.49</v>
      </c>
      <c r="H49" s="64" t="str">
        <f t="shared" ca="1" si="3"/>
        <v>L</v>
      </c>
      <c r="I49" s="64">
        <f t="shared" ca="1" si="4"/>
        <v>24.34</v>
      </c>
      <c r="J49" s="64" t="str">
        <f t="shared" ca="1" si="5"/>
        <v>W</v>
      </c>
      <c r="K49" s="64">
        <f t="shared" ca="1" si="6"/>
        <v>20.52</v>
      </c>
      <c r="L49" s="64" t="str">
        <f t="shared" ca="1" si="7"/>
        <v>W</v>
      </c>
      <c r="M49" s="64">
        <f t="shared" ca="1" si="8"/>
        <v>27.08</v>
      </c>
      <c r="N49" s="64" t="str">
        <f t="shared" ca="1" si="9"/>
        <v>W</v>
      </c>
      <c r="O49" s="66">
        <f t="shared" ca="1" si="14"/>
        <v>5</v>
      </c>
      <c r="P49" s="33">
        <f t="shared" ca="1" si="15"/>
        <v>3</v>
      </c>
      <c r="Q49" s="146">
        <f t="shared" ca="1" si="16"/>
        <v>60</v>
      </c>
      <c r="R49" s="68">
        <f t="shared" ca="1" si="10"/>
        <v>27.08</v>
      </c>
      <c r="S49" s="68">
        <f t="shared" ca="1" si="17"/>
        <v>23.204000000000001</v>
      </c>
      <c r="T49" s="69">
        <f t="shared" ca="1" si="18"/>
        <v>26.204000000000001</v>
      </c>
      <c r="U49" s="31">
        <f ca="1">IF(A49&lt;($V$8+1),AllPlayers!L41,0)</f>
        <v>28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Robbie Hain</v>
      </c>
      <c r="D50" s="67" t="str">
        <f t="shared" ca="1" si="13"/>
        <v>(WWMC)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22.1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23.77</v>
      </c>
      <c r="L50" s="64" t="str">
        <f t="shared" ca="1" si="7"/>
        <v>W</v>
      </c>
      <c r="M50" s="64">
        <f t="shared" ca="1" si="8"/>
        <v>22.77</v>
      </c>
      <c r="N50" s="64" t="str">
        <f t="shared" ca="1" si="9"/>
        <v>W</v>
      </c>
      <c r="O50" s="66">
        <f t="shared" ca="1" si="14"/>
        <v>3</v>
      </c>
      <c r="P50" s="33">
        <f t="shared" ca="1" si="15"/>
        <v>3</v>
      </c>
      <c r="Q50" s="146">
        <f t="shared" ca="1" si="16"/>
        <v>100</v>
      </c>
      <c r="R50" s="68">
        <f t="shared" ca="1" si="10"/>
        <v>23.77</v>
      </c>
      <c r="S50" s="68">
        <f t="shared" ca="1" si="17"/>
        <v>22.88</v>
      </c>
      <c r="T50" s="69">
        <f t="shared" ca="1" si="18"/>
        <v>25.88</v>
      </c>
      <c r="U50" s="31">
        <f ca="1">IF(A50&lt;($V$8+1),AllPlayers!L42,0)</f>
        <v>186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George Munt</v>
      </c>
      <c r="D51" s="67" t="str">
        <f t="shared" ca="1" si="13"/>
        <v>(Arnie's Army)</v>
      </c>
      <c r="E51" s="64">
        <f t="shared" ca="1" si="0"/>
        <v>20.73</v>
      </c>
      <c r="F51" s="64" t="str">
        <f t="shared" ca="1" si="1"/>
        <v>W</v>
      </c>
      <c r="G51" s="64">
        <f t="shared" ca="1" si="2"/>
        <v>23.15</v>
      </c>
      <c r="H51" s="64" t="str">
        <f t="shared" ca="1" si="3"/>
        <v>L</v>
      </c>
      <c r="I51" s="64">
        <f t="shared" ca="1" si="4"/>
        <v>20.91</v>
      </c>
      <c r="J51" s="64" t="str">
        <f t="shared" ca="1" si="5"/>
        <v>W</v>
      </c>
      <c r="K51" s="64">
        <f t="shared" ca="1" si="6"/>
        <v>21.38</v>
      </c>
      <c r="L51" s="64" t="str">
        <f t="shared" ca="1" si="7"/>
        <v>L</v>
      </c>
      <c r="M51" s="64">
        <f t="shared" ca="1" si="8"/>
        <v>22.17</v>
      </c>
      <c r="N51" s="64" t="str">
        <f t="shared" ca="1" si="9"/>
        <v>W</v>
      </c>
      <c r="O51" s="66">
        <f t="shared" ca="1" si="14"/>
        <v>6</v>
      </c>
      <c r="P51" s="33">
        <f t="shared" ca="1" si="15"/>
        <v>4</v>
      </c>
      <c r="Q51" s="146">
        <f t="shared" ca="1" si="16"/>
        <v>66.67</v>
      </c>
      <c r="R51" s="68">
        <f t="shared" ca="1" si="10"/>
        <v>23.15</v>
      </c>
      <c r="S51" s="68">
        <f t="shared" ca="1" si="17"/>
        <v>21.688333333333333</v>
      </c>
      <c r="T51" s="69">
        <f t="shared" ca="1" si="18"/>
        <v>25.688333333333333</v>
      </c>
      <c r="U51" s="31">
        <f ca="1">IF(A51&lt;($V$8+1),AllPlayers!L43,0)</f>
        <v>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Alex Chubb</v>
      </c>
      <c r="D52" s="67" t="str">
        <f t="shared" ca="1" si="13"/>
        <v>(West Byfleet)</v>
      </c>
      <c r="E52" s="64" t="str">
        <f t="shared" ca="1" si="0"/>
        <v/>
      </c>
      <c r="F52" s="64" t="str">
        <f t="shared" ca="1" si="1"/>
        <v/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>
        <f t="shared" ca="1" si="6"/>
        <v>28.9</v>
      </c>
      <c r="L52" s="64" t="str">
        <f t="shared" ca="1" si="7"/>
        <v>W</v>
      </c>
      <c r="M52" s="64">
        <f t="shared" ca="1" si="8"/>
        <v>21.73</v>
      </c>
      <c r="N52" s="64" t="str">
        <f t="shared" ca="1" si="9"/>
        <v>L</v>
      </c>
      <c r="O52" s="66">
        <f t="shared" ca="1" si="14"/>
        <v>3</v>
      </c>
      <c r="P52" s="33">
        <f t="shared" ca="1" si="15"/>
        <v>2</v>
      </c>
      <c r="Q52" s="146">
        <f t="shared" ca="1" si="16"/>
        <v>66.67</v>
      </c>
      <c r="R52" s="68">
        <f t="shared" ca="1" si="10"/>
        <v>28.9</v>
      </c>
      <c r="S52" s="68">
        <f t="shared" ca="1" si="17"/>
        <v>23.633333333333336</v>
      </c>
      <c r="T52" s="69">
        <f t="shared" ca="1" si="18"/>
        <v>25.633333333333336</v>
      </c>
      <c r="U52" s="31">
        <f ca="1">IF(A52&lt;($V$8+1),AllPlayers!L44,0)</f>
        <v>206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Jake Carter</v>
      </c>
      <c r="D53" s="67" t="str">
        <f t="shared" ca="1" si="13"/>
        <v>(West Byfleet)</v>
      </c>
      <c r="E53" s="64" t="str">
        <f t="shared" ca="1" si="0"/>
        <v/>
      </c>
      <c r="F53" s="64" t="str">
        <f t="shared" ca="1" si="1"/>
        <v>0</v>
      </c>
      <c r="G53" s="64">
        <f t="shared" ca="1" si="2"/>
        <v>19.420000000000002</v>
      </c>
      <c r="H53" s="64" t="str">
        <f t="shared" ca="1" si="3"/>
        <v>W</v>
      </c>
      <c r="I53" s="64">
        <f t="shared" ca="1" si="4"/>
        <v>22.28</v>
      </c>
      <c r="J53" s="64" t="str">
        <f t="shared" ca="1" si="5"/>
        <v>L</v>
      </c>
      <c r="K53" s="64" t="str">
        <f t="shared" ca="1" si="6"/>
        <v/>
      </c>
      <c r="L53" s="64" t="str">
        <f t="shared" ca="1" si="7"/>
        <v>0</v>
      </c>
      <c r="M53" s="64">
        <f t="shared" ca="1" si="8"/>
        <v>28.9</v>
      </c>
      <c r="N53" s="64" t="str">
        <f t="shared" ca="1" si="9"/>
        <v>W</v>
      </c>
      <c r="O53" s="66">
        <f t="shared" ca="1" si="14"/>
        <v>3</v>
      </c>
      <c r="P53" s="33">
        <f t="shared" ca="1" si="15"/>
        <v>2</v>
      </c>
      <c r="Q53" s="146">
        <f t="shared" ca="1" si="16"/>
        <v>66.67</v>
      </c>
      <c r="R53" s="68">
        <f t="shared" ca="1" si="10"/>
        <v>28.9</v>
      </c>
      <c r="S53" s="68">
        <f t="shared" ca="1" si="17"/>
        <v>23.533333333333331</v>
      </c>
      <c r="T53" s="69">
        <f t="shared" ca="1" si="18"/>
        <v>25.533333333333331</v>
      </c>
      <c r="U53" s="31">
        <f ca="1">IF(A53&lt;($V$8+1),AllPlayers!L45,0)</f>
        <v>211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Dave Horan</v>
      </c>
      <c r="D54" s="67" t="str">
        <f t="shared" ca="1" si="13"/>
        <v>(Sunbury)</v>
      </c>
      <c r="E54" s="64">
        <f t="shared" ca="1" si="0"/>
        <v>21.05</v>
      </c>
      <c r="F54" s="64" t="str">
        <f t="shared" ca="1" si="1"/>
        <v>L</v>
      </c>
      <c r="G54" s="64" t="str">
        <f t="shared" ca="1" si="2"/>
        <v/>
      </c>
      <c r="H54" s="64" t="str">
        <f t="shared" ca="1" si="3"/>
        <v/>
      </c>
      <c r="I54" s="64">
        <f t="shared" ca="1" si="4"/>
        <v>23.91</v>
      </c>
      <c r="J54" s="64" t="str">
        <f t="shared" ca="1" si="5"/>
        <v>W</v>
      </c>
      <c r="K54" s="64">
        <f t="shared" ca="1" si="6"/>
        <v>27.33</v>
      </c>
      <c r="L54" s="64" t="str">
        <f t="shared" ca="1" si="7"/>
        <v>W</v>
      </c>
      <c r="M54" s="64">
        <f t="shared" ca="1" si="8"/>
        <v>18.350000000000001</v>
      </c>
      <c r="N54" s="64" t="str">
        <f t="shared" ca="1" si="9"/>
        <v>W</v>
      </c>
      <c r="O54" s="66">
        <f t="shared" ca="1" si="14"/>
        <v>5</v>
      </c>
      <c r="P54" s="33">
        <f t="shared" ca="1" si="15"/>
        <v>3</v>
      </c>
      <c r="Q54" s="146">
        <f t="shared" ca="1" si="16"/>
        <v>60</v>
      </c>
      <c r="R54" s="68">
        <f t="shared" ca="1" si="10"/>
        <v>27.33</v>
      </c>
      <c r="S54" s="68">
        <f t="shared" ca="1" si="17"/>
        <v>22.492000000000001</v>
      </c>
      <c r="T54" s="69">
        <f t="shared" ca="1" si="18"/>
        <v>25.492000000000001</v>
      </c>
      <c r="U54" s="31">
        <f ca="1">IF(A54&lt;($V$8+1),AllPlayers!L46,0)</f>
        <v>133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James Willcox</v>
      </c>
      <c r="D55" s="67" t="str">
        <f t="shared" ca="1" si="13"/>
        <v>(Epsom)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20.55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24.57</v>
      </c>
      <c r="L55" s="64" t="str">
        <f t="shared" ca="1" si="7"/>
        <v>W</v>
      </c>
      <c r="M55" s="64">
        <f t="shared" ca="1" si="8"/>
        <v>25.22</v>
      </c>
      <c r="N55" s="64" t="str">
        <f t="shared" ca="1" si="9"/>
        <v>W</v>
      </c>
      <c r="O55" s="66">
        <f t="shared" ca="1" si="14"/>
        <v>4</v>
      </c>
      <c r="P55" s="33">
        <f t="shared" ca="1" si="15"/>
        <v>2</v>
      </c>
      <c r="Q55" s="146">
        <f t="shared" ca="1" si="16"/>
        <v>50</v>
      </c>
      <c r="R55" s="68">
        <f t="shared" ca="1" si="10"/>
        <v>25.22</v>
      </c>
      <c r="S55" s="68">
        <f t="shared" ca="1" si="17"/>
        <v>23.380000000000003</v>
      </c>
      <c r="T55" s="69">
        <f t="shared" ca="1" si="18"/>
        <v>25.380000000000003</v>
      </c>
      <c r="U55" s="31">
        <f ca="1">IF(A55&lt;($V$8+1),AllPlayers!L47,0)</f>
        <v>52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Gary Trodd</v>
      </c>
      <c r="D56" s="67" t="str">
        <f t="shared" ca="1" si="13"/>
        <v>(Forestdale)</v>
      </c>
      <c r="E56" s="64">
        <f t="shared" ca="1" si="0"/>
        <v>24.24</v>
      </c>
      <c r="F56" s="64" t="str">
        <f t="shared" ca="1" si="1"/>
        <v>W</v>
      </c>
      <c r="G56" s="64">
        <f t="shared" ca="1" si="2"/>
        <v>22.31</v>
      </c>
      <c r="H56" s="64" t="str">
        <f t="shared" ca="1" si="3"/>
        <v>L</v>
      </c>
      <c r="I56" s="64">
        <f t="shared" ca="1" si="4"/>
        <v>21.59</v>
      </c>
      <c r="J56" s="64" t="str">
        <f t="shared" ca="1" si="5"/>
        <v>L</v>
      </c>
      <c r="K56" s="64">
        <f t="shared" ca="1" si="6"/>
        <v>25.43</v>
      </c>
      <c r="L56" s="64" t="str">
        <f t="shared" ca="1" si="7"/>
        <v>W</v>
      </c>
      <c r="M56" s="64">
        <f t="shared" ca="1" si="8"/>
        <v>21.39</v>
      </c>
      <c r="N56" s="64" t="str">
        <f t="shared" ca="1" si="9"/>
        <v>L</v>
      </c>
      <c r="O56" s="66">
        <f t="shared" ca="1" si="14"/>
        <v>6</v>
      </c>
      <c r="P56" s="33">
        <f t="shared" ca="1" si="15"/>
        <v>2</v>
      </c>
      <c r="Q56" s="146">
        <f t="shared" ca="1" si="16"/>
        <v>33.33</v>
      </c>
      <c r="R56" s="68">
        <f t="shared" ca="1" si="10"/>
        <v>25.43</v>
      </c>
      <c r="S56" s="68">
        <f t="shared" ca="1" si="17"/>
        <v>23.353333333333335</v>
      </c>
      <c r="T56" s="69">
        <f t="shared" ca="1" si="18"/>
        <v>25.353333333333335</v>
      </c>
      <c r="U56" s="31">
        <f ca="1">IF(A56&lt;($V$8+1),AllPlayers!L48,0)</f>
        <v>77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Dave Askew</v>
      </c>
      <c r="D57" s="67" t="str">
        <f t="shared" ca="1" si="13"/>
        <v>(WWMC)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20.309999999999999</v>
      </c>
      <c r="H57" s="64" t="str">
        <f t="shared" ca="1" si="3"/>
        <v>W</v>
      </c>
      <c r="I57" s="64" t="str">
        <f t="shared" ca="1" si="4"/>
        <v/>
      </c>
      <c r="J57" s="64" t="str">
        <f t="shared" ca="1" si="5"/>
        <v/>
      </c>
      <c r="K57" s="64">
        <f t="shared" ca="1" si="6"/>
        <v>22.76</v>
      </c>
      <c r="L57" s="64" t="str">
        <f t="shared" ca="1" si="7"/>
        <v>W</v>
      </c>
      <c r="M57" s="64">
        <f t="shared" ca="1" si="8"/>
        <v>26.6</v>
      </c>
      <c r="N57" s="64" t="str">
        <f t="shared" ca="1" si="9"/>
        <v>L</v>
      </c>
      <c r="O57" s="66">
        <f t="shared" ca="1" si="14"/>
        <v>3</v>
      </c>
      <c r="P57" s="33">
        <f t="shared" ca="1" si="15"/>
        <v>2</v>
      </c>
      <c r="Q57" s="146">
        <f t="shared" ca="1" si="16"/>
        <v>66.67</v>
      </c>
      <c r="R57" s="68">
        <f t="shared" ca="1" si="10"/>
        <v>26.6</v>
      </c>
      <c r="S57" s="68">
        <f t="shared" ca="1" si="17"/>
        <v>23.223333333333333</v>
      </c>
      <c r="T57" s="69">
        <f t="shared" ca="1" si="18"/>
        <v>25.223333333333333</v>
      </c>
      <c r="U57" s="31">
        <f ca="1">IF(A57&lt;($V$8+1),AllPlayers!L49,0)</f>
        <v>184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Adam Penney</v>
      </c>
      <c r="D58" s="67" t="str">
        <f t="shared" ca="1" si="13"/>
        <v>(West Byfleet)</v>
      </c>
      <c r="E58" s="64">
        <f t="shared" ca="1" si="0"/>
        <v>23.85</v>
      </c>
      <c r="F58" s="64" t="str">
        <f t="shared" ca="1" si="1"/>
        <v>W</v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>
        <f t="shared" ca="1" si="6"/>
        <v>24.43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>0</v>
      </c>
      <c r="O58" s="66">
        <f t="shared" ca="1" si="14"/>
        <v>2</v>
      </c>
      <c r="P58" s="33">
        <f t="shared" ca="1" si="15"/>
        <v>1</v>
      </c>
      <c r="Q58" s="146">
        <f t="shared" ca="1" si="16"/>
        <v>50</v>
      </c>
      <c r="R58" s="68">
        <f t="shared" ca="1" si="10"/>
        <v>24.43</v>
      </c>
      <c r="S58" s="68">
        <f t="shared" ca="1" si="17"/>
        <v>24.14</v>
      </c>
      <c r="T58" s="69">
        <f t="shared" ca="1" si="18"/>
        <v>25.14</v>
      </c>
      <c r="U58" s="31">
        <f ca="1">IF(A58&lt;($V$8+1),AllPlayers!L50,0)</f>
        <v>214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Richard Mclaughlin</v>
      </c>
      <c r="D59" s="67" t="str">
        <f t="shared" ca="1" si="13"/>
        <v>(WWMC)</v>
      </c>
      <c r="E59" s="64">
        <f t="shared" ca="1" si="0"/>
        <v>23.13</v>
      </c>
      <c r="F59" s="64" t="str">
        <f t="shared" ca="1" si="1"/>
        <v>L</v>
      </c>
      <c r="G59" s="64" t="str">
        <f t="shared" ca="1" si="2"/>
        <v/>
      </c>
      <c r="H59" s="64" t="str">
        <f t="shared" ca="1" si="3"/>
        <v/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>
        <f t="shared" ca="1" si="8"/>
        <v>24.63</v>
      </c>
      <c r="N59" s="64" t="str">
        <f t="shared" ca="1" si="9"/>
        <v>W</v>
      </c>
      <c r="O59" s="66">
        <f t="shared" ca="1" si="14"/>
        <v>3</v>
      </c>
      <c r="P59" s="33">
        <f t="shared" ca="1" si="15"/>
        <v>2</v>
      </c>
      <c r="Q59" s="146">
        <f t="shared" ca="1" si="16"/>
        <v>66.67</v>
      </c>
      <c r="R59" s="68">
        <f t="shared" ca="1" si="10"/>
        <v>24.63</v>
      </c>
      <c r="S59" s="68">
        <f t="shared" ca="1" si="17"/>
        <v>23.11</v>
      </c>
      <c r="T59" s="69">
        <f t="shared" ca="1" si="18"/>
        <v>25.11</v>
      </c>
      <c r="U59" s="31">
        <f ca="1">IF(A59&lt;($V$8+1),AllPlayers!L51,0)</f>
        <v>181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John Jenkinson</v>
      </c>
      <c r="D60" s="67" t="str">
        <f t="shared" ca="1" si="13"/>
        <v>(Sunbury)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25.76</v>
      </c>
      <c r="H60" s="64" t="str">
        <f t="shared" ca="1" si="3"/>
        <v>L</v>
      </c>
      <c r="I60" s="64">
        <f t="shared" ca="1" si="4"/>
        <v>21.17</v>
      </c>
      <c r="J60" s="64" t="str">
        <f t="shared" ca="1" si="5"/>
        <v>W</v>
      </c>
      <c r="K60" s="64">
        <f t="shared" ca="1" si="6"/>
        <v>20.59</v>
      </c>
      <c r="L60" s="64" t="str">
        <f t="shared" ca="1" si="7"/>
        <v>W</v>
      </c>
      <c r="M60" s="64">
        <f t="shared" ca="1" si="8"/>
        <v>20.59</v>
      </c>
      <c r="N60" s="64" t="str">
        <f t="shared" ca="1" si="9"/>
        <v>W</v>
      </c>
      <c r="O60" s="66">
        <f t="shared" ca="1" si="14"/>
        <v>4</v>
      </c>
      <c r="P60" s="33">
        <f t="shared" ca="1" si="15"/>
        <v>3</v>
      </c>
      <c r="Q60" s="146">
        <f t="shared" ca="1" si="16"/>
        <v>75</v>
      </c>
      <c r="R60" s="68">
        <f t="shared" ca="1" si="10"/>
        <v>25.76</v>
      </c>
      <c r="S60" s="68">
        <f t="shared" ca="1" si="17"/>
        <v>22.027500000000003</v>
      </c>
      <c r="T60" s="69">
        <f t="shared" ca="1" si="18"/>
        <v>25.027500000000003</v>
      </c>
      <c r="U60" s="31">
        <f ca="1">IF(A60&lt;($V$8+1),AllPlayers!L52,0)</f>
        <v>135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Tony Hammond</v>
      </c>
      <c r="D61" s="67" t="str">
        <f t="shared" ca="1" si="13"/>
        <v>(Arnie's Army)</v>
      </c>
      <c r="E61" s="64" t="str">
        <f t="shared" ca="1" si="0"/>
        <v/>
      </c>
      <c r="F61" s="64" t="str">
        <f t="shared" ca="1" si="1"/>
        <v/>
      </c>
      <c r="G61" s="64" t="str">
        <f t="shared" ca="1" si="2"/>
        <v/>
      </c>
      <c r="H61" s="64" t="str">
        <f t="shared" ca="1" si="3"/>
        <v/>
      </c>
      <c r="I61" s="64">
        <f t="shared" ca="1" si="4"/>
        <v>23.74</v>
      </c>
      <c r="J61" s="64" t="str">
        <f t="shared" ca="1" si="5"/>
        <v>L</v>
      </c>
      <c r="K61" s="64">
        <f t="shared" ca="1" si="6"/>
        <v>22.21</v>
      </c>
      <c r="L61" s="64" t="str">
        <f t="shared" ca="1" si="7"/>
        <v>W</v>
      </c>
      <c r="M61" s="64">
        <f t="shared" ca="1" si="8"/>
        <v>24.19</v>
      </c>
      <c r="N61" s="64" t="str">
        <f t="shared" ca="1" si="9"/>
        <v>L</v>
      </c>
      <c r="O61" s="66">
        <f t="shared" ca="1" si="14"/>
        <v>4</v>
      </c>
      <c r="P61" s="33">
        <f t="shared" ca="1" si="15"/>
        <v>1</v>
      </c>
      <c r="Q61" s="146">
        <f t="shared" ca="1" si="16"/>
        <v>25</v>
      </c>
      <c r="R61" s="68">
        <f t="shared" ca="1" si="10"/>
        <v>25.85</v>
      </c>
      <c r="S61" s="68">
        <f t="shared" ca="1" si="17"/>
        <v>23.997500000000002</v>
      </c>
      <c r="T61" s="69">
        <f t="shared" ca="1" si="18"/>
        <v>24.997500000000002</v>
      </c>
      <c r="U61" s="31">
        <f ca="1">IF(A61&lt;($V$8+1),AllPlayers!L53,0)</f>
        <v>8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Andy Nye</v>
      </c>
      <c r="D62" s="67" t="str">
        <f t="shared" ca="1" si="13"/>
        <v>(Farmers)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20.02</v>
      </c>
      <c r="H62" s="64" t="str">
        <f t="shared" ca="1" si="3"/>
        <v>L</v>
      </c>
      <c r="I62" s="64">
        <f t="shared" ca="1" si="4"/>
        <v>25.05</v>
      </c>
      <c r="J62" s="64" t="str">
        <f t="shared" ca="1" si="5"/>
        <v>W</v>
      </c>
      <c r="K62" s="64">
        <f t="shared" ca="1" si="6"/>
        <v>26.4</v>
      </c>
      <c r="L62" s="64" t="str">
        <f t="shared" ca="1" si="7"/>
        <v>W</v>
      </c>
      <c r="M62" s="64">
        <f t="shared" ca="1" si="8"/>
        <v>19.64</v>
      </c>
      <c r="N62" s="64" t="str">
        <f t="shared" ca="1" si="9"/>
        <v>L</v>
      </c>
      <c r="O62" s="66">
        <f t="shared" ca="1" si="14"/>
        <v>4</v>
      </c>
      <c r="P62" s="33">
        <f t="shared" ca="1" si="15"/>
        <v>2</v>
      </c>
      <c r="Q62" s="146">
        <f t="shared" ca="1" si="16"/>
        <v>50</v>
      </c>
      <c r="R62" s="68">
        <f t="shared" ca="1" si="10"/>
        <v>26.4</v>
      </c>
      <c r="S62" s="68">
        <f t="shared" ca="1" si="17"/>
        <v>22.7775</v>
      </c>
      <c r="T62" s="69">
        <f t="shared" ca="1" si="18"/>
        <v>24.7775</v>
      </c>
      <c r="U62" s="31">
        <f ca="1">IF(A62&lt;($V$8+1),AllPlayers!L54,0)</f>
        <v>161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Daryl Reino</v>
      </c>
      <c r="D63" s="67" t="str">
        <f t="shared" ca="1" si="13"/>
        <v>(Epsom)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24.96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22.3</v>
      </c>
      <c r="L63" s="64" t="str">
        <f t="shared" ca="1" si="7"/>
        <v>L</v>
      </c>
      <c r="M63" s="64">
        <f t="shared" ca="1" si="8"/>
        <v>22.09</v>
      </c>
      <c r="N63" s="64" t="str">
        <f t="shared" ca="1" si="9"/>
        <v>W</v>
      </c>
      <c r="O63" s="66">
        <f t="shared" ca="1" si="14"/>
        <v>4</v>
      </c>
      <c r="P63" s="33">
        <f t="shared" ca="1" si="15"/>
        <v>2</v>
      </c>
      <c r="Q63" s="146">
        <f t="shared" ca="1" si="16"/>
        <v>50</v>
      </c>
      <c r="R63" s="68">
        <f t="shared" ca="1" si="10"/>
        <v>24.96</v>
      </c>
      <c r="S63" s="68">
        <f t="shared" ca="1" si="17"/>
        <v>22.6525</v>
      </c>
      <c r="T63" s="69">
        <f t="shared" ca="1" si="18"/>
        <v>24.6525</v>
      </c>
      <c r="U63" s="31">
        <f ca="1">IF(A63&lt;($V$8+1),AllPlayers!L55,0)</f>
        <v>54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Simon Beagle</v>
      </c>
      <c r="D64" s="67" t="str">
        <f t="shared" ca="1" si="13"/>
        <v>(West Byfleet)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22.05</v>
      </c>
      <c r="H64" s="64" t="str">
        <f t="shared" ca="1" si="3"/>
        <v>L</v>
      </c>
      <c r="I64" s="64">
        <f t="shared" ca="1" si="4"/>
        <v>21.47</v>
      </c>
      <c r="J64" s="64" t="str">
        <f t="shared" ca="1" si="5"/>
        <v>W</v>
      </c>
      <c r="K64" s="64">
        <f t="shared" ca="1" si="6"/>
        <v>25.93</v>
      </c>
      <c r="L64" s="64" t="str">
        <f t="shared" ca="1" si="7"/>
        <v>L</v>
      </c>
      <c r="M64" s="64">
        <f t="shared" ca="1" si="8"/>
        <v>24.04</v>
      </c>
      <c r="N64" s="64" t="str">
        <f t="shared" ca="1" si="9"/>
        <v>L</v>
      </c>
      <c r="O64" s="66">
        <f t="shared" ca="1" si="14"/>
        <v>5</v>
      </c>
      <c r="P64" s="33">
        <f t="shared" ca="1" si="15"/>
        <v>2</v>
      </c>
      <c r="Q64" s="146">
        <f t="shared" ca="1" si="16"/>
        <v>40</v>
      </c>
      <c r="R64" s="68">
        <f t="shared" ca="1" si="10"/>
        <v>25.93</v>
      </c>
      <c r="S64" s="68">
        <f t="shared" ca="1" si="17"/>
        <v>22.636000000000003</v>
      </c>
      <c r="T64" s="69">
        <f t="shared" ca="1" si="18"/>
        <v>24.636000000000003</v>
      </c>
      <c r="U64" s="31">
        <f ca="1">IF(A64&lt;($V$8+1),AllPlayers!L56,0)</f>
        <v>201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Charlie Martin</v>
      </c>
      <c r="D65" s="67" t="str">
        <f t="shared" ca="1" si="13"/>
        <v>(WWMC)</v>
      </c>
      <c r="E65" s="64">
        <f t="shared" ca="1" si="0"/>
        <v>21.59</v>
      </c>
      <c r="F65" s="64" t="str">
        <f t="shared" ca="1" si="1"/>
        <v>W</v>
      </c>
      <c r="G65" s="64">
        <f t="shared" ca="1" si="2"/>
        <v>23.12</v>
      </c>
      <c r="H65" s="64" t="str">
        <f t="shared" ca="1" si="3"/>
        <v>W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23.81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4</v>
      </c>
      <c r="P65" s="33">
        <f t="shared" ca="1" si="15"/>
        <v>2</v>
      </c>
      <c r="Q65" s="146">
        <f t="shared" ca="1" si="16"/>
        <v>50</v>
      </c>
      <c r="R65" s="68">
        <f t="shared" ca="1" si="10"/>
        <v>23.81</v>
      </c>
      <c r="S65" s="68">
        <f t="shared" ca="1" si="17"/>
        <v>22.517500000000002</v>
      </c>
      <c r="T65" s="69">
        <f t="shared" ca="1" si="18"/>
        <v>24.517500000000002</v>
      </c>
      <c r="U65" s="31">
        <f ca="1">IF(A65&lt;($V$8+1),AllPlayers!L57,0)</f>
        <v>183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Matt Hall</v>
      </c>
      <c r="D66" s="67" t="str">
        <f t="shared" ca="1" si="13"/>
        <v>(Sunbury)</v>
      </c>
      <c r="E66" s="64">
        <f t="shared" ca="1" si="0"/>
        <v>24.13</v>
      </c>
      <c r="F66" s="64" t="str">
        <f t="shared" ca="1" si="1"/>
        <v>L</v>
      </c>
      <c r="G66" s="64">
        <f t="shared" ca="1" si="2"/>
        <v>24.43</v>
      </c>
      <c r="H66" s="64" t="str">
        <f t="shared" ca="1" si="3"/>
        <v>W</v>
      </c>
      <c r="I66" s="64">
        <f t="shared" ca="1" si="4"/>
        <v>23.18</v>
      </c>
      <c r="J66" s="64" t="str">
        <f t="shared" ca="1" si="5"/>
        <v>L</v>
      </c>
      <c r="K66" s="64">
        <f t="shared" ca="1" si="6"/>
        <v>22.11</v>
      </c>
      <c r="L66" s="64" t="str">
        <f t="shared" ca="1" si="7"/>
        <v>L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4</v>
      </c>
      <c r="P66" s="33">
        <f t="shared" ca="1" si="15"/>
        <v>1</v>
      </c>
      <c r="Q66" s="146">
        <f t="shared" ca="1" si="16"/>
        <v>25</v>
      </c>
      <c r="R66" s="68">
        <f t="shared" ca="1" si="10"/>
        <v>24.43</v>
      </c>
      <c r="S66" s="68">
        <f t="shared" ca="1" si="17"/>
        <v>23.462500000000002</v>
      </c>
      <c r="T66" s="69">
        <f t="shared" ca="1" si="18"/>
        <v>24.462500000000002</v>
      </c>
      <c r="U66" s="31">
        <f ca="1">IF(A66&lt;($V$8+1),AllPlayers!L58,0)</f>
        <v>134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Doug Harwood</v>
      </c>
      <c r="D67" s="67" t="str">
        <f t="shared" ca="1" si="13"/>
        <v>(WWMC)</v>
      </c>
      <c r="E67" s="64">
        <f t="shared" ca="1" si="0"/>
        <v>20.65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>
        <f t="shared" ca="1" si="8"/>
        <v>22.99</v>
      </c>
      <c r="N67" s="64" t="str">
        <f t="shared" ca="1" si="9"/>
        <v>L</v>
      </c>
      <c r="O67" s="66">
        <f t="shared" ca="1" si="14"/>
        <v>3</v>
      </c>
      <c r="P67" s="33">
        <f t="shared" ca="1" si="15"/>
        <v>1</v>
      </c>
      <c r="Q67" s="146">
        <f t="shared" ca="1" si="16"/>
        <v>33.33</v>
      </c>
      <c r="R67" s="68">
        <f t="shared" ca="1" si="10"/>
        <v>26.27</v>
      </c>
      <c r="S67" s="68">
        <f t="shared" ca="1" si="17"/>
        <v>23.303333333333331</v>
      </c>
      <c r="T67" s="69">
        <f t="shared" ca="1" si="18"/>
        <v>24.303333333333331</v>
      </c>
      <c r="U67" s="31">
        <f ca="1">IF(A67&lt;($V$8+1),AllPlayers!L59,0)</f>
        <v>180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David Read</v>
      </c>
      <c r="D68" s="67" t="str">
        <f t="shared" ca="1" si="13"/>
        <v>(St Peter's)</v>
      </c>
      <c r="E68" s="64">
        <f t="shared" ca="1" si="0"/>
        <v>18.82</v>
      </c>
      <c r="F68" s="64" t="str">
        <f t="shared" ca="1" si="1"/>
        <v>L</v>
      </c>
      <c r="G68" s="64">
        <f t="shared" ca="1" si="2"/>
        <v>23.48</v>
      </c>
      <c r="H68" s="64" t="str">
        <f t="shared" ca="1" si="3"/>
        <v>W</v>
      </c>
      <c r="I68" s="64">
        <f t="shared" ca="1" si="4"/>
        <v>23.17</v>
      </c>
      <c r="J68" s="64" t="str">
        <f t="shared" ca="1" si="5"/>
        <v>L</v>
      </c>
      <c r="K68" s="64">
        <f t="shared" ca="1" si="6"/>
        <v>19.329999999999998</v>
      </c>
      <c r="L68" s="64" t="str">
        <f t="shared" ca="1" si="7"/>
        <v>L</v>
      </c>
      <c r="M68" s="64">
        <f t="shared" ca="1" si="8"/>
        <v>22.51</v>
      </c>
      <c r="N68" s="64" t="str">
        <f t="shared" ca="1" si="9"/>
        <v>L</v>
      </c>
      <c r="O68" s="66">
        <f t="shared" ca="1" si="14"/>
        <v>6</v>
      </c>
      <c r="P68" s="33">
        <f t="shared" ca="1" si="15"/>
        <v>2</v>
      </c>
      <c r="Q68" s="146">
        <f t="shared" ca="1" si="16"/>
        <v>33.33</v>
      </c>
      <c r="R68" s="68">
        <f t="shared" ca="1" si="10"/>
        <v>25.99</v>
      </c>
      <c r="S68" s="68">
        <f t="shared" ca="1" si="17"/>
        <v>22.216666666666669</v>
      </c>
      <c r="T68" s="69">
        <f t="shared" ca="1" si="18"/>
        <v>24.216666666666669</v>
      </c>
      <c r="U68" s="31">
        <f ca="1">IF(A68&lt;($V$8+1),AllPlayers!L60,0)</f>
        <v>103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Ian Chalkley</v>
      </c>
      <c r="D69" s="67" t="str">
        <f t="shared" ca="1" si="13"/>
        <v>(West Byfleet)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22.14</v>
      </c>
      <c r="H69" s="64" t="str">
        <f t="shared" ca="1" si="3"/>
        <v>W</v>
      </c>
      <c r="I69" s="64">
        <f t="shared" ca="1" si="4"/>
        <v>20.95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>0</v>
      </c>
      <c r="M69" s="64">
        <f t="shared" ca="1" si="8"/>
        <v>25.88</v>
      </c>
      <c r="N69" s="64" t="str">
        <f t="shared" ca="1" si="9"/>
        <v>W</v>
      </c>
      <c r="O69" s="66">
        <f t="shared" ca="1" si="14"/>
        <v>4</v>
      </c>
      <c r="P69" s="33">
        <f t="shared" ca="1" si="15"/>
        <v>2</v>
      </c>
      <c r="Q69" s="146">
        <f t="shared" ca="1" si="16"/>
        <v>50</v>
      </c>
      <c r="R69" s="68">
        <f t="shared" ca="1" si="10"/>
        <v>25.88</v>
      </c>
      <c r="S69" s="68">
        <f t="shared" ca="1" si="17"/>
        <v>22.204999999999998</v>
      </c>
      <c r="T69" s="69">
        <f t="shared" ca="1" si="18"/>
        <v>24.204999999999998</v>
      </c>
      <c r="U69" s="31">
        <f ca="1">IF(A69&lt;($V$8+1),AllPlayers!L61,0)</f>
        <v>203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Tom Pavitt</v>
      </c>
      <c r="D70" s="67" t="str">
        <f t="shared" ca="1" si="13"/>
        <v>(West Byfleet)</v>
      </c>
      <c r="E70" s="64">
        <f t="shared" ca="1" si="0"/>
        <v>20.27</v>
      </c>
      <c r="F70" s="64" t="str">
        <f t="shared" ca="1" si="1"/>
        <v>W</v>
      </c>
      <c r="G70" s="64">
        <f t="shared" ca="1" si="2"/>
        <v>22.79</v>
      </c>
      <c r="H70" s="64" t="str">
        <f t="shared" ca="1" si="3"/>
        <v>L</v>
      </c>
      <c r="I70" s="64">
        <f t="shared" ca="1" si="4"/>
        <v>20.58</v>
      </c>
      <c r="J70" s="64" t="str">
        <f t="shared" ca="1" si="5"/>
        <v>W</v>
      </c>
      <c r="K70" s="64">
        <f t="shared" ca="1" si="6"/>
        <v>18.809999999999999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5</v>
      </c>
      <c r="P70" s="33">
        <f t="shared" ca="1" si="15"/>
        <v>3</v>
      </c>
      <c r="Q70" s="146">
        <f t="shared" ca="1" si="16"/>
        <v>60</v>
      </c>
      <c r="R70" s="68">
        <f t="shared" ca="1" si="10"/>
        <v>22.79</v>
      </c>
      <c r="S70" s="68">
        <f t="shared" ca="1" si="17"/>
        <v>20.958000000000002</v>
      </c>
      <c r="T70" s="69">
        <f t="shared" ca="1" si="18"/>
        <v>23.958000000000002</v>
      </c>
      <c r="U70" s="31">
        <f ca="1">IF(A70&lt;($V$8+1),AllPlayers!L62,0)</f>
        <v>212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Carnell</v>
      </c>
      <c r="D71" s="67" t="str">
        <f t="shared" ca="1" si="13"/>
        <v>(Farmers)</v>
      </c>
      <c r="E71" s="64">
        <f t="shared" ca="1" si="0"/>
        <v>22.22</v>
      </c>
      <c r="F71" s="64" t="str">
        <f t="shared" ca="1" si="1"/>
        <v>L</v>
      </c>
      <c r="G71" s="64">
        <f t="shared" ca="1" si="2"/>
        <v>24.1</v>
      </c>
      <c r="H71" s="64" t="str">
        <f t="shared" ca="1" si="3"/>
        <v>L</v>
      </c>
      <c r="I71" s="64">
        <f t="shared" ca="1" si="4"/>
        <v>21.6</v>
      </c>
      <c r="J71" s="64" t="str">
        <f t="shared" ca="1" si="5"/>
        <v>L</v>
      </c>
      <c r="K71" s="64">
        <f t="shared" ca="1" si="6"/>
        <v>23.86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5</v>
      </c>
      <c r="P71" s="33">
        <f t="shared" ca="1" si="15"/>
        <v>1</v>
      </c>
      <c r="Q71" s="146">
        <f t="shared" ca="1" si="16"/>
        <v>20</v>
      </c>
      <c r="R71" s="68">
        <f t="shared" ca="1" si="10"/>
        <v>24.1</v>
      </c>
      <c r="S71" s="68">
        <f t="shared" ca="1" si="17"/>
        <v>22.770000000000003</v>
      </c>
      <c r="T71" s="69">
        <f t="shared" ca="1" si="18"/>
        <v>23.770000000000003</v>
      </c>
      <c r="U71" s="31">
        <f ca="1">IF(A71&lt;($V$8+1),AllPlayers!L63,0)</f>
        <v>159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Dave Godfrey</v>
      </c>
      <c r="D72" s="67" t="str">
        <f t="shared" ca="1" si="13"/>
        <v>(Forestdale)</v>
      </c>
      <c r="E72" s="64" t="str">
        <f t="shared" ca="1" si="0"/>
        <v/>
      </c>
      <c r="F72" s="64" t="str">
        <f t="shared" ca="1" si="1"/>
        <v/>
      </c>
      <c r="G72" s="64" t="str">
        <f t="shared" ca="1" si="2"/>
        <v/>
      </c>
      <c r="H72" s="64" t="str">
        <f t="shared" ca="1" si="3"/>
        <v/>
      </c>
      <c r="I72" s="64">
        <f t="shared" ca="1" si="4"/>
        <v>22.3</v>
      </c>
      <c r="J72" s="64" t="str">
        <f t="shared" ca="1" si="5"/>
        <v>W</v>
      </c>
      <c r="K72" s="64">
        <f t="shared" ca="1" si="6"/>
        <v>25.06</v>
      </c>
      <c r="L72" s="64" t="str">
        <f t="shared" ca="1" si="7"/>
        <v>L</v>
      </c>
      <c r="M72" s="64">
        <f t="shared" ca="1" si="8"/>
        <v>20.86</v>
      </c>
      <c r="N72" s="64" t="str">
        <f t="shared" ca="1" si="9"/>
        <v>L</v>
      </c>
      <c r="O72" s="66">
        <f t="shared" ca="1" si="14"/>
        <v>3</v>
      </c>
      <c r="P72" s="33">
        <f t="shared" ca="1" si="15"/>
        <v>1</v>
      </c>
      <c r="Q72" s="146">
        <f t="shared" ca="1" si="16"/>
        <v>33.33</v>
      </c>
      <c r="R72" s="68">
        <f t="shared" ca="1" si="10"/>
        <v>25.06</v>
      </c>
      <c r="S72" s="68">
        <f t="shared" ca="1" si="17"/>
        <v>22.74</v>
      </c>
      <c r="T72" s="69">
        <f t="shared" ca="1" si="18"/>
        <v>23.74</v>
      </c>
      <c r="U72" s="31">
        <f ca="1">IF(A72&lt;($V$8+1),AllPlayers!L64,0)</f>
        <v>80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Byron Pendry</v>
      </c>
      <c r="D73" s="67" t="str">
        <f t="shared" ca="1" si="13"/>
        <v>(West Byfleet)</v>
      </c>
      <c r="E73" s="64">
        <f t="shared" ca="1" si="0"/>
        <v>21.43</v>
      </c>
      <c r="F73" s="64" t="str">
        <f t="shared" ca="1" si="1"/>
        <v>W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>
        <f t="shared" ca="1" si="8"/>
        <v>24.04</v>
      </c>
      <c r="N73" s="64" t="str">
        <f t="shared" ca="1" si="9"/>
        <v>L</v>
      </c>
      <c r="O73" s="66">
        <f t="shared" ca="1" si="14"/>
        <v>2</v>
      </c>
      <c r="P73" s="33">
        <f t="shared" ca="1" si="15"/>
        <v>1</v>
      </c>
      <c r="Q73" s="146">
        <f t="shared" ca="1" si="16"/>
        <v>50</v>
      </c>
      <c r="R73" s="68">
        <f t="shared" ca="1" si="10"/>
        <v>24.04</v>
      </c>
      <c r="S73" s="68">
        <f t="shared" ca="1" si="17"/>
        <v>22.734999999999999</v>
      </c>
      <c r="T73" s="69">
        <f t="shared" ca="1" si="18"/>
        <v>23.734999999999999</v>
      </c>
      <c r="U73" s="31">
        <f ca="1">IF(A73&lt;($V$8+1),AllPlayers!L65,0)</f>
        <v>204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Luke Wathen</v>
      </c>
      <c r="D74" s="67" t="str">
        <f t="shared" ca="1" si="13"/>
        <v>(Sunbury)</v>
      </c>
      <c r="E74" s="64">
        <f t="shared" ca="1" si="0"/>
        <v>22.04</v>
      </c>
      <c r="F74" s="64" t="str">
        <f t="shared" ca="1" si="1"/>
        <v>L</v>
      </c>
      <c r="G74" s="64">
        <f t="shared" ca="1" si="2"/>
        <v>20.48</v>
      </c>
      <c r="H74" s="64" t="str">
        <f t="shared" ca="1" si="3"/>
        <v>W</v>
      </c>
      <c r="I74" s="64">
        <f t="shared" ca="1" si="4"/>
        <v>20.39</v>
      </c>
      <c r="J74" s="64" t="str">
        <f t="shared" ca="1" si="5"/>
        <v>L</v>
      </c>
      <c r="K74" s="64" t="str">
        <f t="shared" ca="1" si="6"/>
        <v/>
      </c>
      <c r="L74" s="64" t="str">
        <f t="shared" ca="1" si="7"/>
        <v/>
      </c>
      <c r="M74" s="64">
        <f t="shared" ca="1" si="8"/>
        <v>26.76</v>
      </c>
      <c r="N74" s="64" t="str">
        <f t="shared" ca="1" si="9"/>
        <v>L</v>
      </c>
      <c r="O74" s="66">
        <f t="shared" ca="1" si="14"/>
        <v>5</v>
      </c>
      <c r="P74" s="33">
        <f t="shared" ca="1" si="15"/>
        <v>1</v>
      </c>
      <c r="Q74" s="146">
        <f t="shared" ca="1" si="16"/>
        <v>20</v>
      </c>
      <c r="R74" s="68">
        <f t="shared" ref="R74:R137" ca="1" si="19">IF(U74&gt;0,VLOOKUP(U74,PlayerID,13,FALSE),"")</f>
        <v>26.76</v>
      </c>
      <c r="S74" s="68">
        <f t="shared" ca="1" si="17"/>
        <v>22.364000000000001</v>
      </c>
      <c r="T74" s="69">
        <f t="shared" ca="1" si="18"/>
        <v>23.364000000000001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Des Barry</v>
      </c>
      <c r="D75" s="67" t="str">
        <f t="shared" ref="D75:D138" ca="1" si="22">IF(U75&gt;0,VLOOKUP(VLOOKUP(U75,PlayerID,3,FALSE),Teams,3,FALSE),"")</f>
        <v>(Bishopsford)</v>
      </c>
      <c r="E75" s="64">
        <f t="shared" ca="1" si="0"/>
        <v>22.32</v>
      </c>
      <c r="F75" s="64" t="str">
        <f t="shared" ca="1" si="1"/>
        <v>W</v>
      </c>
      <c r="G75" s="64">
        <f t="shared" ca="1" si="2"/>
        <v>20.350000000000001</v>
      </c>
      <c r="H75" s="64" t="str">
        <f t="shared" ca="1" si="3"/>
        <v>L</v>
      </c>
      <c r="I75" s="64">
        <f t="shared" ca="1" si="4"/>
        <v>24.18</v>
      </c>
      <c r="J75" s="64" t="str">
        <f t="shared" ca="1" si="5"/>
        <v>L</v>
      </c>
      <c r="K75" s="64">
        <f t="shared" ca="1" si="6"/>
        <v>18.75</v>
      </c>
      <c r="L75" s="64" t="str">
        <f t="shared" ca="1" si="7"/>
        <v>W</v>
      </c>
      <c r="M75" s="64">
        <f t="shared" ca="1" si="8"/>
        <v>20.13</v>
      </c>
      <c r="N75" s="64" t="str">
        <f t="shared" ca="1" si="9"/>
        <v>L</v>
      </c>
      <c r="O75" s="66">
        <f t="shared" ref="O75:O138" ca="1" si="23">IF(U75&gt;0,VLOOKUP(U75,PlayerID,6,FALSE),"")</f>
        <v>6</v>
      </c>
      <c r="P75" s="33">
        <f t="shared" ref="P75:P138" ca="1" si="24">IF(U75&gt;0,VLOOKUP(U75,PlayerID,7,FALSE),"")</f>
        <v>2</v>
      </c>
      <c r="Q75" s="146">
        <f t="shared" ref="Q75:Q138" ca="1" si="25">IF(U75&gt;0,ROUND(VLOOKUP(U75,PlayerID,8,FALSE),2),"")</f>
        <v>33.33</v>
      </c>
      <c r="R75" s="68">
        <f t="shared" ca="1" si="19"/>
        <v>24.18</v>
      </c>
      <c r="S75" s="68">
        <f t="shared" ref="S75:S138" ca="1" si="26">IF(U75&gt;0,VLOOKUP(U75,PlayerID,9,FALSE),"")</f>
        <v>21.308333333333334</v>
      </c>
      <c r="T75" s="69">
        <f t="shared" ref="T75:T138" ca="1" si="27">IF(U75&gt;0,VLOOKUP(U75,PlayerID,10,FALSE),"")</f>
        <v>23.308333333333334</v>
      </c>
      <c r="U75" s="31">
        <f ca="1">IF(A75&lt;($V$8+1),AllPlayers!L67,0)</f>
        <v>29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Dennis Harris</v>
      </c>
      <c r="D76" s="67" t="str">
        <f t="shared" ca="1" si="22"/>
        <v>(St Peter's)</v>
      </c>
      <c r="E76" s="64">
        <f t="shared" ref="E76:E139" ca="1" si="28">IF($U76&gt;0,VLOOKUP($U76,PlayerID,E$6,FALSE),"")</f>
        <v>20.7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23.72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19.25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22.72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20.52</v>
      </c>
      <c r="N76" s="64" t="str">
        <f t="shared" ref="N76:N139" ca="1" si="37">IF($U76&gt;0,LEFT(VLOOKUP($U76,PlayerID,N$6,FALSE),1),"")</f>
        <v>L</v>
      </c>
      <c r="O76" s="66">
        <f t="shared" ca="1" si="23"/>
        <v>6</v>
      </c>
      <c r="P76" s="33">
        <f t="shared" ca="1" si="24"/>
        <v>2</v>
      </c>
      <c r="Q76" s="146">
        <f t="shared" ca="1" si="25"/>
        <v>33.33</v>
      </c>
      <c r="R76" s="68">
        <f t="shared" ca="1" si="19"/>
        <v>23.72</v>
      </c>
      <c r="S76" s="68">
        <f t="shared" ca="1" si="26"/>
        <v>21.263333333333332</v>
      </c>
      <c r="T76" s="69">
        <f t="shared" ca="1" si="27"/>
        <v>23.263333333333332</v>
      </c>
      <c r="U76" s="31">
        <f ca="1">IF(A76&lt;($V$8+1),AllPlayers!L68,0)</f>
        <v>108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Paul Tudor</v>
      </c>
      <c r="D77" s="67" t="str">
        <f t="shared" ca="1" si="22"/>
        <v>(WPBL)</v>
      </c>
      <c r="E77" s="64">
        <f t="shared" ca="1" si="28"/>
        <v>18.11</v>
      </c>
      <c r="F77" s="64" t="str">
        <f t="shared" ca="1" si="29"/>
        <v>W</v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20.5</v>
      </c>
      <c r="J77" s="64" t="str">
        <f t="shared" ca="1" si="33"/>
        <v>L</v>
      </c>
      <c r="K77" s="64">
        <f t="shared" ca="1" si="34"/>
        <v>25.55</v>
      </c>
      <c r="L77" s="64" t="str">
        <f t="shared" ca="1" si="35"/>
        <v>L</v>
      </c>
      <c r="M77" s="64">
        <f t="shared" ca="1" si="36"/>
        <v>25.54</v>
      </c>
      <c r="N77" s="64" t="str">
        <f t="shared" ca="1" si="37"/>
        <v>L</v>
      </c>
      <c r="O77" s="66">
        <f t="shared" ca="1" si="23"/>
        <v>5</v>
      </c>
      <c r="P77" s="33">
        <f t="shared" ca="1" si="24"/>
        <v>1</v>
      </c>
      <c r="Q77" s="146">
        <f t="shared" ca="1" si="25"/>
        <v>20</v>
      </c>
      <c r="R77" s="68">
        <f t="shared" ca="1" si="19"/>
        <v>25.55</v>
      </c>
      <c r="S77" s="68">
        <f t="shared" ca="1" si="26"/>
        <v>22.245999999999999</v>
      </c>
      <c r="T77" s="69">
        <f t="shared" ca="1" si="27"/>
        <v>23.245999999999999</v>
      </c>
      <c r="U77" s="31">
        <f ca="1">IF(A77&lt;($V$8+1),AllPlayers!L69,0)</f>
        <v>230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Rob Arthur</v>
      </c>
      <c r="D78" s="67" t="str">
        <f t="shared" ca="1" si="22"/>
        <v>(Sunbury)</v>
      </c>
      <c r="E78" s="64">
        <f t="shared" ca="1" si="28"/>
        <v>20.94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18.559999999999999</v>
      </c>
      <c r="J78" s="64" t="str">
        <f t="shared" ca="1" si="33"/>
        <v>W</v>
      </c>
      <c r="K78" s="64" t="str">
        <f t="shared" ca="1" si="34"/>
        <v/>
      </c>
      <c r="L78" s="64" t="str">
        <f t="shared" ca="1" si="35"/>
        <v/>
      </c>
      <c r="M78" s="64">
        <f t="shared" ca="1" si="36"/>
        <v>22.34</v>
      </c>
      <c r="N78" s="64" t="str">
        <f t="shared" ca="1" si="37"/>
        <v>W</v>
      </c>
      <c r="O78" s="66">
        <f t="shared" ca="1" si="23"/>
        <v>4</v>
      </c>
      <c r="P78" s="33">
        <f t="shared" ca="1" si="24"/>
        <v>2</v>
      </c>
      <c r="Q78" s="146">
        <f t="shared" ca="1" si="25"/>
        <v>50</v>
      </c>
      <c r="R78" s="68">
        <f t="shared" ca="1" si="19"/>
        <v>22.81</v>
      </c>
      <c r="S78" s="68">
        <f t="shared" ca="1" si="26"/>
        <v>21.162500000000001</v>
      </c>
      <c r="T78" s="69">
        <f t="shared" ca="1" si="27"/>
        <v>23.162500000000001</v>
      </c>
      <c r="U78" s="31">
        <f ca="1">IF(A78&lt;($V$8+1),AllPlayers!L70,0)</f>
        <v>131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Steve Cole</v>
      </c>
      <c r="D79" s="67" t="str">
        <f t="shared" ca="1" si="22"/>
        <v>(Sunbury)</v>
      </c>
      <c r="E79" s="64">
        <f t="shared" ca="1" si="28"/>
        <v>22.49</v>
      </c>
      <c r="F79" s="64" t="str">
        <f t="shared" ca="1" si="29"/>
        <v>L</v>
      </c>
      <c r="G79" s="64">
        <f t="shared" ca="1" si="30"/>
        <v>18.54</v>
      </c>
      <c r="H79" s="64" t="str">
        <f t="shared" ca="1" si="31"/>
        <v>W</v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20.079999999999998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4</v>
      </c>
      <c r="P79" s="33">
        <f t="shared" ca="1" si="24"/>
        <v>2</v>
      </c>
      <c r="Q79" s="146">
        <f t="shared" ca="1" si="25"/>
        <v>50</v>
      </c>
      <c r="R79" s="68">
        <f t="shared" ca="1" si="19"/>
        <v>22.62</v>
      </c>
      <c r="S79" s="68">
        <f t="shared" ca="1" si="26"/>
        <v>20.932499999999997</v>
      </c>
      <c r="T79" s="69">
        <f t="shared" ca="1" si="27"/>
        <v>22.932499999999997</v>
      </c>
      <c r="U79" s="31">
        <f ca="1">IF(A79&lt;($V$8+1),AllPlayers!L71,0)</f>
        <v>130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Mark Tomlin</v>
      </c>
      <c r="D80" s="67" t="str">
        <f t="shared" ca="1" si="22"/>
        <v>(Epsom)</v>
      </c>
      <c r="E80" s="64">
        <f t="shared" ca="1" si="28"/>
        <v>22.92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0</v>
      </c>
      <c r="Q80" s="146">
        <f t="shared" ca="1" si="25"/>
        <v>0</v>
      </c>
      <c r="R80" s="68">
        <f t="shared" ca="1" si="19"/>
        <v>22.92</v>
      </c>
      <c r="S80" s="68">
        <f t="shared" ca="1" si="26"/>
        <v>22.92</v>
      </c>
      <c r="T80" s="69">
        <f t="shared" ca="1" si="27"/>
        <v>22.92</v>
      </c>
      <c r="U80" s="31">
        <f ca="1">IF(A80&lt;($V$8+1),AllPlayers!L72,0)</f>
        <v>62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James Kent</v>
      </c>
      <c r="D81" s="67" t="str">
        <f t="shared" ca="1" si="22"/>
        <v>(West Byfleet)</v>
      </c>
      <c r="E81" s="64">
        <f t="shared" ca="1" si="28"/>
        <v>19.23</v>
      </c>
      <c r="F81" s="64" t="str">
        <f t="shared" ca="1" si="29"/>
        <v>L</v>
      </c>
      <c r="G81" s="64">
        <f t="shared" ca="1" si="30"/>
        <v>23.02</v>
      </c>
      <c r="H81" s="64" t="str">
        <f t="shared" ca="1" si="31"/>
        <v>W</v>
      </c>
      <c r="I81" s="64">
        <f t="shared" ca="1" si="32"/>
        <v>23.6</v>
      </c>
      <c r="J81" s="64" t="str">
        <f t="shared" ca="1" si="33"/>
        <v>L</v>
      </c>
      <c r="K81" s="64">
        <f t="shared" ca="1" si="34"/>
        <v>21.58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4</v>
      </c>
      <c r="P81" s="33">
        <f t="shared" ca="1" si="24"/>
        <v>1</v>
      </c>
      <c r="Q81" s="146">
        <f t="shared" ca="1" si="25"/>
        <v>25</v>
      </c>
      <c r="R81" s="68">
        <f t="shared" ca="1" si="19"/>
        <v>23.6</v>
      </c>
      <c r="S81" s="68">
        <f t="shared" ca="1" si="26"/>
        <v>21.857499999999998</v>
      </c>
      <c r="T81" s="69">
        <f t="shared" ca="1" si="27"/>
        <v>22.857499999999998</v>
      </c>
      <c r="U81" s="31">
        <f ca="1">IF(A81&lt;($V$8+1),AllPlayers!L73,0)</f>
        <v>205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Andy Morgan</v>
      </c>
      <c r="D82" s="67" t="str">
        <f t="shared" ca="1" si="22"/>
        <v>(St Peter's)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21.34</v>
      </c>
      <c r="H82" s="64" t="str">
        <f t="shared" ca="1" si="31"/>
        <v>L</v>
      </c>
      <c r="I82" s="64">
        <f t="shared" ca="1" si="32"/>
        <v>23.01</v>
      </c>
      <c r="J82" s="64" t="str">
        <f t="shared" ca="1" si="33"/>
        <v>L</v>
      </c>
      <c r="K82" s="64">
        <f t="shared" ca="1" si="34"/>
        <v>20.190000000000001</v>
      </c>
      <c r="L82" s="64" t="str">
        <f t="shared" ca="1" si="35"/>
        <v>L</v>
      </c>
      <c r="M82" s="64">
        <f t="shared" ca="1" si="36"/>
        <v>23.39</v>
      </c>
      <c r="N82" s="64" t="str">
        <f t="shared" ca="1" si="37"/>
        <v>W</v>
      </c>
      <c r="O82" s="66">
        <f t="shared" ca="1" si="23"/>
        <v>5</v>
      </c>
      <c r="P82" s="33">
        <f t="shared" ca="1" si="24"/>
        <v>1</v>
      </c>
      <c r="Q82" s="146">
        <f t="shared" ca="1" si="25"/>
        <v>20</v>
      </c>
      <c r="R82" s="68">
        <f t="shared" ca="1" si="19"/>
        <v>23.39</v>
      </c>
      <c r="S82" s="68">
        <f t="shared" ca="1" si="26"/>
        <v>21.675999999999998</v>
      </c>
      <c r="T82" s="69">
        <f t="shared" ca="1" si="27"/>
        <v>22.675999999999998</v>
      </c>
      <c r="U82" s="31">
        <f ca="1">IF(A82&lt;($V$8+1),AllPlayers!L74,0)</f>
        <v>106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Crook</v>
      </c>
      <c r="D83" s="67" t="str">
        <f t="shared" ca="1" si="22"/>
        <v>(Farmers)</v>
      </c>
      <c r="E83" s="64">
        <f t="shared" ca="1" si="28"/>
        <v>23.16</v>
      </c>
      <c r="F83" s="64" t="str">
        <f t="shared" ca="1" si="29"/>
        <v>L</v>
      </c>
      <c r="G83" s="64">
        <f t="shared" ca="1" si="30"/>
        <v>23.99</v>
      </c>
      <c r="H83" s="64" t="str">
        <f t="shared" ca="1" si="31"/>
        <v>L</v>
      </c>
      <c r="I83" s="64">
        <f t="shared" ca="1" si="32"/>
        <v>20.18</v>
      </c>
      <c r="J83" s="64" t="str">
        <f t="shared" ca="1" si="33"/>
        <v>W</v>
      </c>
      <c r="K83" s="64">
        <f t="shared" ca="1" si="34"/>
        <v>21.88</v>
      </c>
      <c r="L83" s="64" t="str">
        <f t="shared" ca="1" si="35"/>
        <v>L</v>
      </c>
      <c r="M83" s="64">
        <f t="shared" ca="1" si="36"/>
        <v>21.68</v>
      </c>
      <c r="N83" s="64" t="str">
        <f t="shared" ca="1" si="37"/>
        <v>L</v>
      </c>
      <c r="O83" s="66">
        <f t="shared" ca="1" si="23"/>
        <v>6</v>
      </c>
      <c r="P83" s="33">
        <f t="shared" ca="1" si="24"/>
        <v>1</v>
      </c>
      <c r="Q83" s="146">
        <f t="shared" ca="1" si="25"/>
        <v>16.670000000000002</v>
      </c>
      <c r="R83" s="68">
        <f t="shared" ca="1" si="19"/>
        <v>23.99</v>
      </c>
      <c r="S83" s="68">
        <f t="shared" ca="1" si="26"/>
        <v>21.66333333333333</v>
      </c>
      <c r="T83" s="69">
        <f t="shared" ca="1" si="27"/>
        <v>22.66333333333333</v>
      </c>
      <c r="U83" s="31">
        <f ca="1">IF(A83&lt;($V$8+1),AllPlayers!L75,0)</f>
        <v>154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Mick Smith</v>
      </c>
      <c r="D84" s="67" t="str">
        <f t="shared" ca="1" si="22"/>
        <v>(Farmers)</v>
      </c>
      <c r="E84" s="64">
        <f t="shared" ca="1" si="28"/>
        <v>23.48</v>
      </c>
      <c r="F84" s="64" t="str">
        <f t="shared" ca="1" si="29"/>
        <v>W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1</v>
      </c>
      <c r="Q84" s="146">
        <f t="shared" ca="1" si="25"/>
        <v>50</v>
      </c>
      <c r="R84" s="68">
        <f t="shared" ca="1" si="19"/>
        <v>23.48</v>
      </c>
      <c r="S84" s="68">
        <f t="shared" ca="1" si="26"/>
        <v>21.524999999999999</v>
      </c>
      <c r="T84" s="69">
        <f t="shared" ca="1" si="27"/>
        <v>22.524999999999999</v>
      </c>
      <c r="U84" s="31">
        <f ca="1">IF(A84&lt;($V$8+1),AllPlayers!L76,0)</f>
        <v>156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Damien Olver</v>
      </c>
      <c r="D85" s="67" t="str">
        <f t="shared" ca="1" si="22"/>
        <v>(Epsom)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21.03</v>
      </c>
      <c r="L85" s="64" t="str">
        <f t="shared" ca="1" si="35"/>
        <v>L</v>
      </c>
      <c r="M85" s="64">
        <f t="shared" ca="1" si="36"/>
        <v>21.76</v>
      </c>
      <c r="N85" s="64" t="str">
        <f t="shared" ca="1" si="37"/>
        <v>W</v>
      </c>
      <c r="O85" s="66">
        <f t="shared" ca="1" si="23"/>
        <v>2</v>
      </c>
      <c r="P85" s="33">
        <f t="shared" ca="1" si="24"/>
        <v>1</v>
      </c>
      <c r="Q85" s="146">
        <f t="shared" ca="1" si="25"/>
        <v>50</v>
      </c>
      <c r="R85" s="68">
        <f t="shared" ca="1" si="19"/>
        <v>21.76</v>
      </c>
      <c r="S85" s="68">
        <f t="shared" ca="1" si="26"/>
        <v>21.395000000000003</v>
      </c>
      <c r="T85" s="69">
        <f t="shared" ca="1" si="27"/>
        <v>22.395000000000003</v>
      </c>
      <c r="U85" s="31">
        <f ca="1">IF(A85&lt;($V$8+1),AllPlayers!L77,0)</f>
        <v>65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Martin Byrne</v>
      </c>
      <c r="D86" s="67" t="str">
        <f t="shared" ca="1" si="22"/>
        <v>(Epsom)</v>
      </c>
      <c r="E86" s="64">
        <f t="shared" ca="1" si="28"/>
        <v>19.87</v>
      </c>
      <c r="F86" s="64" t="str">
        <f t="shared" ca="1" si="29"/>
        <v>L</v>
      </c>
      <c r="G86" s="64">
        <f t="shared" ca="1" si="30"/>
        <v>20.95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23.45</v>
      </c>
      <c r="L86" s="64" t="str">
        <f t="shared" ca="1" si="35"/>
        <v>L</v>
      </c>
      <c r="M86" s="64">
        <f t="shared" ca="1" si="36"/>
        <v>24.24</v>
      </c>
      <c r="N86" s="64" t="str">
        <f t="shared" ca="1" si="37"/>
        <v>W</v>
      </c>
      <c r="O86" s="66">
        <f t="shared" ca="1" si="23"/>
        <v>5</v>
      </c>
      <c r="P86" s="33">
        <f t="shared" ca="1" si="24"/>
        <v>1</v>
      </c>
      <c r="Q86" s="146">
        <f t="shared" ca="1" si="25"/>
        <v>20</v>
      </c>
      <c r="R86" s="68">
        <f t="shared" ca="1" si="19"/>
        <v>24.24</v>
      </c>
      <c r="S86" s="68">
        <f t="shared" ca="1" si="26"/>
        <v>21.141999999999999</v>
      </c>
      <c r="T86" s="69">
        <f t="shared" ca="1" si="27"/>
        <v>22.141999999999999</v>
      </c>
      <c r="U86" s="31">
        <f ca="1">IF(A86&lt;($V$8+1),AllPlayers!L78,0)</f>
        <v>51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Ian Thorley</v>
      </c>
      <c r="D87" s="67" t="str">
        <f t="shared" ca="1" si="22"/>
        <v>(Bishopsford)</v>
      </c>
      <c r="E87" s="64">
        <f t="shared" ca="1" si="28"/>
        <v>20.89</v>
      </c>
      <c r="F87" s="64" t="str">
        <f t="shared" ca="1" si="29"/>
        <v>W</v>
      </c>
      <c r="G87" s="64">
        <f t="shared" ca="1" si="30"/>
        <v>21.76</v>
      </c>
      <c r="H87" s="64" t="str">
        <f t="shared" ca="1" si="31"/>
        <v>L</v>
      </c>
      <c r="I87" s="64">
        <f t="shared" ca="1" si="32"/>
        <v>18.02</v>
      </c>
      <c r="J87" s="64" t="str">
        <f t="shared" ca="1" si="33"/>
        <v>L</v>
      </c>
      <c r="K87" s="64">
        <f t="shared" ca="1" si="34"/>
        <v>20.54</v>
      </c>
      <c r="L87" s="64" t="str">
        <f t="shared" ca="1" si="35"/>
        <v>L</v>
      </c>
      <c r="M87" s="64" t="str">
        <f t="shared" ca="1" si="36"/>
        <v/>
      </c>
      <c r="N87" s="64" t="str">
        <f t="shared" ca="1" si="37"/>
        <v>0</v>
      </c>
      <c r="O87" s="66">
        <f t="shared" ca="1" si="23"/>
        <v>5</v>
      </c>
      <c r="P87" s="33">
        <f t="shared" ca="1" si="24"/>
        <v>2</v>
      </c>
      <c r="Q87" s="146">
        <f t="shared" ca="1" si="25"/>
        <v>40</v>
      </c>
      <c r="R87" s="68">
        <f t="shared" ca="1" si="19"/>
        <v>21.76</v>
      </c>
      <c r="S87" s="68">
        <f t="shared" ca="1" si="26"/>
        <v>20.048000000000002</v>
      </c>
      <c r="T87" s="69">
        <f t="shared" ca="1" si="27"/>
        <v>22.048000000000002</v>
      </c>
      <c r="U87" s="31">
        <f ca="1">IF(A87&lt;($V$8+1),AllPlayers!L79,0)</f>
        <v>36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James Taylor</v>
      </c>
      <c r="D88" s="67" t="str">
        <f t="shared" ca="1" si="22"/>
        <v>(St Peter's)</v>
      </c>
      <c r="E88" s="64">
        <f t="shared" ca="1" si="28"/>
        <v>23.21</v>
      </c>
      <c r="F88" s="64" t="str">
        <f t="shared" ca="1" si="29"/>
        <v>L</v>
      </c>
      <c r="G88" s="64">
        <f t="shared" ca="1" si="30"/>
        <v>21.18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19.98</v>
      </c>
      <c r="L88" s="64" t="str">
        <f t="shared" ca="1" si="35"/>
        <v>L</v>
      </c>
      <c r="M88" s="64">
        <f t="shared" ca="1" si="36"/>
        <v>22.27</v>
      </c>
      <c r="N88" s="64" t="str">
        <f t="shared" ca="1" si="37"/>
        <v>L</v>
      </c>
      <c r="O88" s="66">
        <f t="shared" ca="1" si="23"/>
        <v>5</v>
      </c>
      <c r="P88" s="33">
        <f t="shared" ca="1" si="24"/>
        <v>1</v>
      </c>
      <c r="Q88" s="146">
        <f t="shared" ca="1" si="25"/>
        <v>20</v>
      </c>
      <c r="R88" s="68">
        <f t="shared" ca="1" si="19"/>
        <v>23.21</v>
      </c>
      <c r="S88" s="68">
        <f t="shared" ca="1" si="26"/>
        <v>20.981999999999999</v>
      </c>
      <c r="T88" s="69">
        <f t="shared" ca="1" si="27"/>
        <v>21.981999999999999</v>
      </c>
      <c r="U88" s="31">
        <f ca="1">IF(A88&lt;($V$8+1),AllPlayers!L80,0)</f>
        <v>105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Darren Everret</v>
      </c>
      <c r="D89" s="67" t="str">
        <f t="shared" ca="1" si="22"/>
        <v>(Arnie's Army)</v>
      </c>
      <c r="E89" s="64">
        <f t="shared" ca="1" si="28"/>
        <v>18.79</v>
      </c>
      <c r="F89" s="64" t="str">
        <f t="shared" ca="1" si="29"/>
        <v>W</v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22.62</v>
      </c>
      <c r="J89" s="64" t="str">
        <f t="shared" ca="1" si="33"/>
        <v>L</v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21.4</v>
      </c>
      <c r="N89" s="64" t="str">
        <f t="shared" ca="1" si="37"/>
        <v>L</v>
      </c>
      <c r="O89" s="66">
        <f t="shared" ca="1" si="23"/>
        <v>3</v>
      </c>
      <c r="P89" s="33">
        <f t="shared" ca="1" si="24"/>
        <v>1</v>
      </c>
      <c r="Q89" s="146">
        <f t="shared" ca="1" si="25"/>
        <v>33.33</v>
      </c>
      <c r="R89" s="68">
        <f t="shared" ca="1" si="19"/>
        <v>22.62</v>
      </c>
      <c r="S89" s="68">
        <f t="shared" ca="1" si="26"/>
        <v>20.936666666666664</v>
      </c>
      <c r="T89" s="69">
        <f t="shared" ca="1" si="27"/>
        <v>21.936666666666664</v>
      </c>
      <c r="U89" s="31">
        <f ca="1">IF(A89&lt;($V$8+1),AllPlayers!L81,0)</f>
        <v>10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Richard Cox</v>
      </c>
      <c r="D90" s="67" t="str">
        <f t="shared" ca="1" si="22"/>
        <v>(Arnie's Army)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21.78</v>
      </c>
      <c r="H90" s="64" t="str">
        <f t="shared" ca="1" si="31"/>
        <v>W</v>
      </c>
      <c r="I90" s="64">
        <f t="shared" ca="1" si="32"/>
        <v>22.75</v>
      </c>
      <c r="J90" s="64" t="str">
        <f t="shared" ca="1" si="33"/>
        <v>L</v>
      </c>
      <c r="K90" s="64">
        <f t="shared" ca="1" si="34"/>
        <v>18.09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4</v>
      </c>
      <c r="P90" s="33">
        <f t="shared" ca="1" si="24"/>
        <v>1</v>
      </c>
      <c r="Q90" s="146">
        <f t="shared" ca="1" si="25"/>
        <v>25</v>
      </c>
      <c r="R90" s="68">
        <f t="shared" ca="1" si="19"/>
        <v>22.75</v>
      </c>
      <c r="S90" s="68">
        <f t="shared" ca="1" si="26"/>
        <v>20.9175</v>
      </c>
      <c r="T90" s="69">
        <f t="shared" ca="1" si="27"/>
        <v>21.9175</v>
      </c>
      <c r="U90" s="31">
        <f ca="1">IF(A90&lt;($V$8+1),AllPlayers!L82,0)</f>
        <v>3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John Watson</v>
      </c>
      <c r="D91" s="67" t="str">
        <f t="shared" ca="1" si="22"/>
        <v>(Epsom)</v>
      </c>
      <c r="E91" s="64">
        <f t="shared" ca="1" si="28"/>
        <v>21.8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</v>
      </c>
      <c r="P91" s="33">
        <f t="shared" ca="1" si="24"/>
        <v>0</v>
      </c>
      <c r="Q91" s="146">
        <f t="shared" ca="1" si="25"/>
        <v>0</v>
      </c>
      <c r="R91" s="68">
        <f t="shared" ca="1" si="19"/>
        <v>21.8</v>
      </c>
      <c r="S91" s="68">
        <f t="shared" ca="1" si="26"/>
        <v>21.8</v>
      </c>
      <c r="T91" s="69">
        <f t="shared" ca="1" si="27"/>
        <v>21.8</v>
      </c>
      <c r="U91" s="31">
        <f ca="1">IF(A91&lt;($V$8+1),AllPlayers!L83,0)</f>
        <v>60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Dave McIntosh</v>
      </c>
      <c r="D92" s="67" t="str">
        <f t="shared" ca="1" si="22"/>
        <v>(St Peter's)</v>
      </c>
      <c r="E92" s="64">
        <f t="shared" ca="1" si="28"/>
        <v>19.38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24.61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3</v>
      </c>
      <c r="P92" s="33">
        <f t="shared" ca="1" si="24"/>
        <v>0</v>
      </c>
      <c r="Q92" s="146">
        <f t="shared" ca="1" si="25"/>
        <v>0</v>
      </c>
      <c r="R92" s="68">
        <f t="shared" ca="1" si="19"/>
        <v>24.61</v>
      </c>
      <c r="S92" s="68">
        <f t="shared" ca="1" si="26"/>
        <v>21.62</v>
      </c>
      <c r="T92" s="69">
        <f t="shared" ca="1" si="27"/>
        <v>21.62</v>
      </c>
      <c r="U92" s="31">
        <f ca="1">IF(A92&lt;($V$8+1),AllPlayers!L84,0)</f>
        <v>102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Del Cannon</v>
      </c>
      <c r="D93" s="67" t="str">
        <f t="shared" ca="1" si="22"/>
        <v>(Epsom)</v>
      </c>
      <c r="E93" s="64">
        <f t="shared" ca="1" si="28"/>
        <v>21.44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0</v>
      </c>
      <c r="Q93" s="146">
        <f t="shared" ca="1" si="25"/>
        <v>0</v>
      </c>
      <c r="R93" s="68">
        <f t="shared" ca="1" si="19"/>
        <v>21.44</v>
      </c>
      <c r="S93" s="68">
        <f t="shared" ca="1" si="26"/>
        <v>21.355</v>
      </c>
      <c r="T93" s="69">
        <f t="shared" ca="1" si="27"/>
        <v>21.355</v>
      </c>
      <c r="U93" s="31">
        <f ca="1">IF(A93&lt;($V$8+1),AllPlayers!L85,0)</f>
        <v>53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Phil Mcdonnell</v>
      </c>
      <c r="D94" s="67" t="str">
        <f t="shared" ca="1" si="22"/>
        <v>(Forestdale)</v>
      </c>
      <c r="E94" s="64">
        <f t="shared" ca="1" si="28"/>
        <v>17.649999999999999</v>
      </c>
      <c r="F94" s="64" t="str">
        <f t="shared" ca="1" si="29"/>
        <v>L</v>
      </c>
      <c r="G94" s="64">
        <f t="shared" ca="1" si="30"/>
        <v>22.43</v>
      </c>
      <c r="H94" s="64" t="str">
        <f t="shared" ca="1" si="31"/>
        <v>L</v>
      </c>
      <c r="I94" s="64">
        <f t="shared" ca="1" si="32"/>
        <v>18.850000000000001</v>
      </c>
      <c r="J94" s="64" t="str">
        <f t="shared" ca="1" si="33"/>
        <v>L</v>
      </c>
      <c r="K94" s="64">
        <f t="shared" ca="1" si="34"/>
        <v>25.35</v>
      </c>
      <c r="L94" s="64" t="str">
        <f t="shared" ca="1" si="35"/>
        <v>L</v>
      </c>
      <c r="M94" s="64">
        <f t="shared" ca="1" si="36"/>
        <v>20.010000000000002</v>
      </c>
      <c r="N94" s="64" t="str">
        <f t="shared" ca="1" si="37"/>
        <v>L</v>
      </c>
      <c r="O94" s="66">
        <f t="shared" ca="1" si="23"/>
        <v>6</v>
      </c>
      <c r="P94" s="33">
        <f t="shared" ca="1" si="24"/>
        <v>0</v>
      </c>
      <c r="Q94" s="146">
        <f t="shared" ca="1" si="25"/>
        <v>0</v>
      </c>
      <c r="R94" s="68">
        <f t="shared" ca="1" si="19"/>
        <v>25.35</v>
      </c>
      <c r="S94" s="68">
        <f t="shared" ca="1" si="26"/>
        <v>21.09</v>
      </c>
      <c r="T94" s="69">
        <f t="shared" ca="1" si="27"/>
        <v>21.09</v>
      </c>
      <c r="U94" s="31">
        <f ca="1">IF(A94&lt;($V$8+1),AllPlayers!L86,0)</f>
        <v>79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Matthew Chamberlain</v>
      </c>
      <c r="D95" s="67" t="str">
        <f t="shared" ca="1" si="22"/>
        <v>(Forestdale)</v>
      </c>
      <c r="E95" s="64">
        <f t="shared" ca="1" si="28"/>
        <v>19.850000000000001</v>
      </c>
      <c r="F95" s="64" t="str">
        <f t="shared" ca="1" si="29"/>
        <v>L</v>
      </c>
      <c r="G95" s="64">
        <f t="shared" ca="1" si="30"/>
        <v>20.9</v>
      </c>
      <c r="H95" s="64" t="str">
        <f t="shared" ca="1" si="31"/>
        <v>L</v>
      </c>
      <c r="I95" s="64">
        <f t="shared" ca="1" si="32"/>
        <v>21.84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>
        <f t="shared" ca="1" si="36"/>
        <v>22.59</v>
      </c>
      <c r="N95" s="64" t="str">
        <f t="shared" ca="1" si="37"/>
        <v>L</v>
      </c>
      <c r="O95" s="66">
        <f t="shared" ca="1" si="23"/>
        <v>5</v>
      </c>
      <c r="P95" s="33">
        <f t="shared" ca="1" si="24"/>
        <v>0</v>
      </c>
      <c r="Q95" s="146">
        <f t="shared" ca="1" si="25"/>
        <v>0</v>
      </c>
      <c r="R95" s="68">
        <f t="shared" ca="1" si="19"/>
        <v>22.59</v>
      </c>
      <c r="S95" s="68">
        <f t="shared" ca="1" si="26"/>
        <v>21.014000000000003</v>
      </c>
      <c r="T95" s="69">
        <f t="shared" ca="1" si="27"/>
        <v>21.014000000000003</v>
      </c>
      <c r="U95" s="31">
        <f ca="1">IF(A95&lt;($V$8+1),AllPlayers!L87,0)</f>
        <v>82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Scott Golding</v>
      </c>
      <c r="D96" s="67" t="str">
        <f t="shared" ca="1" si="22"/>
        <v>(St Peter's)</v>
      </c>
      <c r="E96" s="64">
        <f t="shared" ca="1" si="28"/>
        <v>20.88</v>
      </c>
      <c r="F96" s="64" t="str">
        <f t="shared" ca="1" si="29"/>
        <v>W</v>
      </c>
      <c r="G96" s="64">
        <f t="shared" ca="1" si="30"/>
        <v>19.57</v>
      </c>
      <c r="H96" s="64" t="str">
        <f t="shared" ca="1" si="31"/>
        <v>L</v>
      </c>
      <c r="I96" s="64">
        <f t="shared" ca="1" si="32"/>
        <v>18.350000000000001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20.04</v>
      </c>
      <c r="N96" s="64" t="str">
        <f t="shared" ca="1" si="37"/>
        <v>L</v>
      </c>
      <c r="O96" s="66">
        <f t="shared" ca="1" si="23"/>
        <v>4</v>
      </c>
      <c r="P96" s="33">
        <f t="shared" ca="1" si="24"/>
        <v>1</v>
      </c>
      <c r="Q96" s="146">
        <f t="shared" ca="1" si="25"/>
        <v>25</v>
      </c>
      <c r="R96" s="68">
        <f t="shared" ca="1" si="19"/>
        <v>20.88</v>
      </c>
      <c r="S96" s="68">
        <f t="shared" ca="1" si="26"/>
        <v>19.71</v>
      </c>
      <c r="T96" s="69">
        <f t="shared" ca="1" si="27"/>
        <v>20.71</v>
      </c>
      <c r="U96" s="31">
        <f ca="1">IF(A96&lt;($V$8+1),AllPlayers!L88,0)</f>
        <v>109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Laurie Selbie</v>
      </c>
      <c r="D97" s="67" t="str">
        <f t="shared" ca="1" si="22"/>
        <v>(Farmers)</v>
      </c>
      <c r="E97" s="64">
        <f t="shared" ca="1" si="28"/>
        <v>22.48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6">
        <f t="shared" ca="1" si="25"/>
        <v>0</v>
      </c>
      <c r="R97" s="68">
        <f t="shared" ca="1" si="19"/>
        <v>22.48</v>
      </c>
      <c r="S97" s="68">
        <f t="shared" ca="1" si="26"/>
        <v>20.189999999999998</v>
      </c>
      <c r="T97" s="69">
        <f t="shared" ca="1" si="27"/>
        <v>20.189999999999998</v>
      </c>
      <c r="U97" s="31">
        <f ca="1">IF(A97&lt;($V$8+1),AllPlayers!L89,0)</f>
        <v>157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Wayne Harrison</v>
      </c>
      <c r="D98" s="67" t="str">
        <f t="shared" ca="1" si="22"/>
        <v>(Forestdale)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>
        <f t="shared" ca="1" si="32"/>
        <v>24.22</v>
      </c>
      <c r="J98" s="64" t="str">
        <f t="shared" ca="1" si="33"/>
        <v>L</v>
      </c>
      <c r="K98" s="64">
        <f t="shared" ca="1" si="34"/>
        <v>21.25</v>
      </c>
      <c r="L98" s="64" t="str">
        <f t="shared" ca="1" si="35"/>
        <v>L</v>
      </c>
      <c r="M98" s="64">
        <f t="shared" ca="1" si="36"/>
        <v>17.510000000000002</v>
      </c>
      <c r="N98" s="64" t="str">
        <f t="shared" ca="1" si="37"/>
        <v>L</v>
      </c>
      <c r="O98" s="66">
        <f t="shared" ca="1" si="23"/>
        <v>4</v>
      </c>
      <c r="P98" s="33">
        <f t="shared" ca="1" si="24"/>
        <v>0</v>
      </c>
      <c r="Q98" s="146">
        <f t="shared" ca="1" si="25"/>
        <v>0</v>
      </c>
      <c r="R98" s="68">
        <f t="shared" ca="1" si="19"/>
        <v>24.22</v>
      </c>
      <c r="S98" s="68">
        <f t="shared" ca="1" si="26"/>
        <v>20</v>
      </c>
      <c r="T98" s="69">
        <f t="shared" ca="1" si="27"/>
        <v>20</v>
      </c>
      <c r="U98" s="31">
        <f ca="1">IF(A98&lt;($V$8+1),AllPlayers!L90,0)</f>
        <v>81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18.100000000000001</v>
      </c>
      <c r="H99" s="64" t="str">
        <f t="shared" ca="1" si="31"/>
        <v>L</v>
      </c>
      <c r="I99" s="64">
        <f t="shared" ca="1" si="32"/>
        <v>14.83</v>
      </c>
      <c r="J99" s="64" t="str">
        <f t="shared" ca="1" si="33"/>
        <v>L</v>
      </c>
      <c r="K99" s="64">
        <f t="shared" ca="1" si="34"/>
        <v>20.99</v>
      </c>
      <c r="L99" s="64" t="str">
        <f t="shared" ca="1" si="35"/>
        <v>W</v>
      </c>
      <c r="M99" s="64">
        <f t="shared" ca="1" si="36"/>
        <v>21.76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1</v>
      </c>
      <c r="Q99" s="146">
        <f t="shared" ca="1" si="25"/>
        <v>25</v>
      </c>
      <c r="R99" s="68">
        <f t="shared" ca="1" si="19"/>
        <v>21.76</v>
      </c>
      <c r="S99" s="68">
        <f t="shared" ca="1" si="26"/>
        <v>18.920000000000002</v>
      </c>
      <c r="T99" s="69">
        <f t="shared" ca="1" si="27"/>
        <v>19.920000000000002</v>
      </c>
      <c r="U99" s="31">
        <f ca="1">IF(A99&lt;($V$8+1),AllPlayers!L91,0)</f>
        <v>153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Mann</v>
      </c>
      <c r="D100" s="67" t="str">
        <f t="shared" ca="1" si="22"/>
        <v>(Epsom)</v>
      </c>
      <c r="E100" s="64">
        <f t="shared" ca="1" si="28"/>
        <v>16.600000000000001</v>
      </c>
      <c r="F100" s="64" t="str">
        <f t="shared" ca="1" si="29"/>
        <v>L</v>
      </c>
      <c r="G100" s="64">
        <f t="shared" ca="1" si="30"/>
        <v>22.76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21.48</v>
      </c>
      <c r="L100" s="64" t="str">
        <f t="shared" ca="1" si="35"/>
        <v>L</v>
      </c>
      <c r="M100" s="64">
        <f t="shared" ca="1" si="36"/>
        <v>19.46</v>
      </c>
      <c r="N100" s="64" t="str">
        <f t="shared" ca="1" si="37"/>
        <v>L</v>
      </c>
      <c r="O100" s="66">
        <f t="shared" ca="1" si="23"/>
        <v>5</v>
      </c>
      <c r="P100" s="33">
        <f t="shared" ca="1" si="24"/>
        <v>0</v>
      </c>
      <c r="Q100" s="146">
        <f t="shared" ca="1" si="25"/>
        <v>0</v>
      </c>
      <c r="R100" s="68">
        <f t="shared" ca="1" si="19"/>
        <v>22.76</v>
      </c>
      <c r="S100" s="68">
        <f t="shared" ca="1" si="26"/>
        <v>19.788</v>
      </c>
      <c r="T100" s="69">
        <f t="shared" ca="1" si="27"/>
        <v>19.788</v>
      </c>
      <c r="U100" s="31">
        <f ca="1">IF(A100&lt;($V$8+1),AllPlayers!L92,0)</f>
        <v>56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Darren Clarke</v>
      </c>
      <c r="D101" s="67" t="str">
        <f t="shared" ca="1" si="22"/>
        <v>(Epsom)</v>
      </c>
      <c r="E101" s="64">
        <f t="shared" ca="1" si="28"/>
        <v>19.78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6">
        <f t="shared" ca="1" si="25"/>
        <v>0</v>
      </c>
      <c r="R101" s="68">
        <f t="shared" ca="1" si="19"/>
        <v>19.78</v>
      </c>
      <c r="S101" s="68">
        <f t="shared" ca="1" si="26"/>
        <v>19.78</v>
      </c>
      <c r="T101" s="69">
        <f t="shared" ca="1" si="27"/>
        <v>19.78</v>
      </c>
      <c r="U101" s="31">
        <f ca="1">IF(A101&lt;($V$8+1),AllPlayers!L93,0)</f>
        <v>61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Craig Johns</v>
      </c>
      <c r="D102" s="67" t="str">
        <f t="shared" ca="1" si="22"/>
        <v>(Arnie's Army)</v>
      </c>
      <c r="E102" s="64">
        <f t="shared" ca="1" si="28"/>
        <v>21.66</v>
      </c>
      <c r="F102" s="64" t="str">
        <f t="shared" ca="1" si="29"/>
        <v>L</v>
      </c>
      <c r="G102" s="64">
        <f t="shared" ca="1" si="30"/>
        <v>17.84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6">
        <f t="shared" ca="1" si="25"/>
        <v>0</v>
      </c>
      <c r="R102" s="68">
        <f t="shared" ca="1" si="19"/>
        <v>21.66</v>
      </c>
      <c r="S102" s="68">
        <f t="shared" ca="1" si="26"/>
        <v>19.75</v>
      </c>
      <c r="T102" s="69">
        <f t="shared" ca="1" si="27"/>
        <v>19.75</v>
      </c>
      <c r="U102" s="31">
        <f ca="1">IF(A102&lt;($V$8+1),AllPlayers!L94,0)</f>
        <v>4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Jack Carter</v>
      </c>
      <c r="D103" s="67" t="str">
        <f t="shared" ca="1" si="22"/>
        <v>(Farmers)</v>
      </c>
      <c r="E103" s="64">
        <f t="shared" ca="1" si="28"/>
        <v>18.62</v>
      </c>
      <c r="F103" s="64" t="str">
        <f t="shared" ca="1" si="29"/>
        <v>L</v>
      </c>
      <c r="G103" s="64">
        <f t="shared" ca="1" si="30"/>
        <v>22.63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>
        <f t="shared" ca="1" si="34"/>
        <v>20.94</v>
      </c>
      <c r="L103" s="64" t="str">
        <f t="shared" ca="1" si="35"/>
        <v>L</v>
      </c>
      <c r="M103" s="64">
        <f t="shared" ca="1" si="36"/>
        <v>14.18</v>
      </c>
      <c r="N103" s="64" t="str">
        <f t="shared" ca="1" si="37"/>
        <v>L</v>
      </c>
      <c r="O103" s="66">
        <f t="shared" ca="1" si="23"/>
        <v>5</v>
      </c>
      <c r="P103" s="33">
        <f t="shared" ca="1" si="24"/>
        <v>0</v>
      </c>
      <c r="Q103" s="146">
        <f t="shared" ca="1" si="25"/>
        <v>0</v>
      </c>
      <c r="R103" s="68">
        <f t="shared" ca="1" si="19"/>
        <v>22.63</v>
      </c>
      <c r="S103" s="68">
        <f t="shared" ca="1" si="26"/>
        <v>19.315999999999995</v>
      </c>
      <c r="T103" s="69">
        <f t="shared" ca="1" si="27"/>
        <v>19.315999999999995</v>
      </c>
      <c r="U103" s="31">
        <f ca="1">IF(A103&lt;($V$8+1),AllPlayers!L95,0)</f>
        <v>155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Lee Royal</v>
      </c>
      <c r="D104" s="67" t="str">
        <f t="shared" ca="1" si="22"/>
        <v>(St Peter's)</v>
      </c>
      <c r="E104" s="64">
        <f t="shared" ca="1" si="28"/>
        <v>17.350000000000001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6">
        <f t="shared" ca="1" si="25"/>
        <v>0</v>
      </c>
      <c r="R104" s="68">
        <f t="shared" ca="1" si="19"/>
        <v>21.04</v>
      </c>
      <c r="S104" s="68">
        <f t="shared" ca="1" si="26"/>
        <v>19.195</v>
      </c>
      <c r="T104" s="69">
        <f t="shared" ca="1" si="27"/>
        <v>19.195</v>
      </c>
      <c r="U104" s="31">
        <f ca="1">IF(A104&lt;($V$8+1),AllPlayers!L96,0)</f>
        <v>107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Bill Pavitt</v>
      </c>
      <c r="D105" s="67" t="str">
        <f t="shared" ca="1" si="22"/>
        <v>(Epsom)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6">
        <f t="shared" ca="1" si="25"/>
        <v>0</v>
      </c>
      <c r="R105" s="68">
        <f t="shared" ca="1" si="19"/>
        <v>19.14</v>
      </c>
      <c r="S105" s="68">
        <f t="shared" ca="1" si="26"/>
        <v>19.14</v>
      </c>
      <c r="T105" s="69">
        <f t="shared" ca="1" si="27"/>
        <v>19.14</v>
      </c>
      <c r="U105" s="31">
        <f ca="1">IF(A105&lt;($V$8+1),AllPlayers!L97,0)</f>
        <v>55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Colin Mann</v>
      </c>
      <c r="D106" s="67" t="str">
        <f t="shared" ca="1" si="22"/>
        <v>(Epsom)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19.32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18.61</v>
      </c>
      <c r="L106" s="64" t="str">
        <f t="shared" ca="1" si="35"/>
        <v>L</v>
      </c>
      <c r="M106" s="64">
        <f t="shared" ca="1" si="36"/>
        <v>19.3</v>
      </c>
      <c r="N106" s="64" t="str">
        <f t="shared" ca="1" si="37"/>
        <v>L</v>
      </c>
      <c r="O106" s="66">
        <f t="shared" ca="1" si="23"/>
        <v>3</v>
      </c>
      <c r="P106" s="33">
        <f t="shared" ca="1" si="24"/>
        <v>0</v>
      </c>
      <c r="Q106" s="146">
        <f t="shared" ca="1" si="25"/>
        <v>0</v>
      </c>
      <c r="R106" s="68">
        <f t="shared" ca="1" si="19"/>
        <v>19.32</v>
      </c>
      <c r="S106" s="68">
        <f t="shared" ca="1" si="26"/>
        <v>19.076666666666668</v>
      </c>
      <c r="T106" s="69">
        <f t="shared" ca="1" si="27"/>
        <v>19.076666666666668</v>
      </c>
      <c r="U106" s="31">
        <f ca="1">IF(A106&lt;($V$8+1),AllPlayers!L98,0)</f>
        <v>64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Jake Darter</v>
      </c>
      <c r="D107" s="67" t="str">
        <f t="shared" ca="1" si="22"/>
        <v>(Bishopsford)</v>
      </c>
      <c r="E107" s="64" t="str">
        <f t="shared" ca="1" si="28"/>
        <v/>
      </c>
      <c r="F107" s="64" t="str">
        <f t="shared" ca="1" si="29"/>
        <v>0</v>
      </c>
      <c r="G107" s="64">
        <f t="shared" ca="1" si="30"/>
        <v>20.23</v>
      </c>
      <c r="H107" s="64" t="str">
        <f t="shared" ca="1" si="31"/>
        <v>L</v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>0</v>
      </c>
      <c r="M107" s="64">
        <f t="shared" ca="1" si="36"/>
        <v>18.940000000000001</v>
      </c>
      <c r="N107" s="64" t="str">
        <f t="shared" ca="1" si="37"/>
        <v>L</v>
      </c>
      <c r="O107" s="66">
        <f t="shared" ca="1" si="23"/>
        <v>3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20.23</v>
      </c>
      <c r="S107" s="68">
        <f t="shared" ca="1" si="26"/>
        <v>19.010000000000002</v>
      </c>
      <c r="T107" s="69">
        <f t="shared" ca="1" si="27"/>
        <v>19.010000000000002</v>
      </c>
      <c r="U107" s="31">
        <f ca="1">IF(A107&lt;($V$8+1),AllPlayers!L99,0)</f>
        <v>32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Mark Stephens</v>
      </c>
      <c r="D108" s="67" t="str">
        <f t="shared" ca="1" si="22"/>
        <v>(St Peter's)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16.079999999999998</v>
      </c>
      <c r="H108" s="64" t="str">
        <f t="shared" ca="1" si="31"/>
        <v>L</v>
      </c>
      <c r="I108" s="64">
        <f t="shared" ca="1" si="32"/>
        <v>21.57</v>
      </c>
      <c r="J108" s="64" t="str">
        <f t="shared" ca="1" si="33"/>
        <v>L</v>
      </c>
      <c r="K108" s="64">
        <f t="shared" ca="1" si="34"/>
        <v>19.21</v>
      </c>
      <c r="L108" s="64" t="str">
        <f t="shared" ca="1" si="35"/>
        <v>L</v>
      </c>
      <c r="M108" s="64">
        <f t="shared" ca="1" si="36"/>
        <v>18.86</v>
      </c>
      <c r="N108" s="64" t="str">
        <f t="shared" ca="1" si="37"/>
        <v>L</v>
      </c>
      <c r="O108" s="66">
        <f t="shared" ca="1" si="23"/>
        <v>4</v>
      </c>
      <c r="P108" s="33">
        <f t="shared" ca="1" si="24"/>
        <v>0</v>
      </c>
      <c r="Q108" s="146">
        <f t="shared" ca="1" si="25"/>
        <v>0</v>
      </c>
      <c r="R108" s="68">
        <f t="shared" ca="1" si="19"/>
        <v>21.57</v>
      </c>
      <c r="S108" s="68">
        <f t="shared" ca="1" si="26"/>
        <v>18.93</v>
      </c>
      <c r="T108" s="69">
        <f t="shared" ca="1" si="27"/>
        <v>18.93</v>
      </c>
      <c r="U108" s="31">
        <f ca="1">IF(A108&lt;($V$8+1),AllPlayers!L100,0)</f>
        <v>110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Lee Jeffrey</v>
      </c>
      <c r="D109" s="67" t="str">
        <f t="shared" ca="1" si="22"/>
        <v>(Bishopsford)</v>
      </c>
      <c r="E109" s="64">
        <f t="shared" ca="1" si="28"/>
        <v>16.57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>0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>0</v>
      </c>
      <c r="O109" s="66">
        <f t="shared" ca="1" si="23"/>
        <v>2</v>
      </c>
      <c r="P109" s="33">
        <f t="shared" ca="1" si="24"/>
        <v>0</v>
      </c>
      <c r="Q109" s="146">
        <f t="shared" ca="1" si="25"/>
        <v>0</v>
      </c>
      <c r="R109" s="68">
        <f t="shared" ca="1" si="19"/>
        <v>20.37</v>
      </c>
      <c r="S109" s="68">
        <f t="shared" ca="1" si="26"/>
        <v>18.47</v>
      </c>
      <c r="T109" s="69">
        <f t="shared" ca="1" si="27"/>
        <v>18.47</v>
      </c>
      <c r="U109" s="31">
        <f ca="1">IF(A109&lt;($V$8+1),AllPlayers!L101,0)</f>
        <v>34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Carl Chambers</v>
      </c>
      <c r="D110" s="67" t="str">
        <f t="shared" ca="1" si="22"/>
        <v>(West Byfleet)</v>
      </c>
      <c r="E110" s="64">
        <f t="shared" ca="1" si="28"/>
        <v>17.11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15.74</v>
      </c>
      <c r="N110" s="64" t="str">
        <f t="shared" ca="1" si="37"/>
        <v>L</v>
      </c>
      <c r="O110" s="66">
        <f t="shared" ca="1" si="23"/>
        <v>3</v>
      </c>
      <c r="P110" s="33">
        <f t="shared" ca="1" si="24"/>
        <v>1</v>
      </c>
      <c r="Q110" s="146">
        <f t="shared" ca="1" si="25"/>
        <v>33.33</v>
      </c>
      <c r="R110" s="68">
        <f t="shared" ca="1" si="19"/>
        <v>18.899999999999999</v>
      </c>
      <c r="S110" s="68">
        <f t="shared" ca="1" si="26"/>
        <v>17.25</v>
      </c>
      <c r="T110" s="69">
        <f t="shared" ca="1" si="27"/>
        <v>18.25</v>
      </c>
      <c r="U110" s="31">
        <f ca="1">IF(A110&lt;($V$8+1),AllPlayers!L102,0)</f>
        <v>215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 xml:space="preserve">Stephen Hindson </v>
      </c>
      <c r="D111" s="67" t="str">
        <f t="shared" ca="1" si="22"/>
        <v>(Forestdale)</v>
      </c>
      <c r="E111" s="64">
        <f t="shared" ca="1" si="28"/>
        <v>18.809999999999999</v>
      </c>
      <c r="F111" s="64" t="str">
        <f t="shared" ca="1" si="29"/>
        <v>L</v>
      </c>
      <c r="G111" s="64">
        <f t="shared" ca="1" si="30"/>
        <v>19.989999999999998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15.69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4</v>
      </c>
      <c r="P111" s="33">
        <f t="shared" ca="1" si="24"/>
        <v>0</v>
      </c>
      <c r="Q111" s="146">
        <f t="shared" ca="1" si="25"/>
        <v>0</v>
      </c>
      <c r="R111" s="68">
        <f t="shared" ca="1" si="19"/>
        <v>19.989999999999998</v>
      </c>
      <c r="S111" s="68">
        <f t="shared" ca="1" si="26"/>
        <v>18.224999999999998</v>
      </c>
      <c r="T111" s="69">
        <f t="shared" ca="1" si="27"/>
        <v>18.224999999999998</v>
      </c>
      <c r="U111" s="31">
        <f ca="1">IF(A111&lt;($V$8+1),AllPlayers!L103,0)</f>
        <v>76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Paul Mew</v>
      </c>
      <c r="D112" s="67" t="str">
        <f t="shared" ca="1" si="22"/>
        <v>(Bishopsford)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18.3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0</v>
      </c>
      <c r="Q112" s="146">
        <f t="shared" ca="1" si="25"/>
        <v>0</v>
      </c>
      <c r="R112" s="68">
        <f t="shared" ca="1" si="19"/>
        <v>18.3</v>
      </c>
      <c r="S112" s="68">
        <f t="shared" ca="1" si="26"/>
        <v>18.170000000000002</v>
      </c>
      <c r="T112" s="69">
        <f t="shared" ca="1" si="27"/>
        <v>18.170000000000002</v>
      </c>
      <c r="U112" s="31">
        <f ca="1">IF(A112&lt;($V$8+1),AllPlayers!L104,0)</f>
        <v>35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Gillam</v>
      </c>
      <c r="D113" s="67" t="str">
        <f t="shared" ca="1" si="22"/>
        <v>(Forestdale)</v>
      </c>
      <c r="E113" s="64">
        <f t="shared" ca="1" si="28"/>
        <v>17.190000000000001</v>
      </c>
      <c r="F113" s="64" t="str">
        <f t="shared" ca="1" si="29"/>
        <v>L</v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2</v>
      </c>
      <c r="P113" s="33">
        <f t="shared" ca="1" si="24"/>
        <v>0</v>
      </c>
      <c r="Q113" s="146">
        <f t="shared" ca="1" si="25"/>
        <v>0</v>
      </c>
      <c r="R113" s="68">
        <f t="shared" ca="1" si="19"/>
        <v>18.29</v>
      </c>
      <c r="S113" s="68">
        <f t="shared" ca="1" si="26"/>
        <v>17.740000000000002</v>
      </c>
      <c r="T113" s="69">
        <f t="shared" ca="1" si="27"/>
        <v>17.740000000000002</v>
      </c>
      <c r="U113" s="31">
        <f ca="1">IF(A113&lt;($V$8+1),AllPlayers!L105,0)</f>
        <v>83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Lewis Ede</v>
      </c>
      <c r="D114" s="67" t="str">
        <f t="shared" ca="1" si="22"/>
        <v>(Epsom)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17.68</v>
      </c>
      <c r="H114" s="64" t="str">
        <f t="shared" ca="1" si="31"/>
        <v>L</v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6">
        <f t="shared" ca="1" si="25"/>
        <v>0</v>
      </c>
      <c r="R114" s="68">
        <f t="shared" ca="1" si="19"/>
        <v>17.68</v>
      </c>
      <c r="S114" s="68">
        <f t="shared" ca="1" si="26"/>
        <v>17.68</v>
      </c>
      <c r="T114" s="69">
        <f t="shared" ca="1" si="27"/>
        <v>17.68</v>
      </c>
      <c r="U114" s="31">
        <f ca="1">IF(A114&lt;($V$8+1),AllPlayers!L106,0)</f>
        <v>63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Lee Campbell</v>
      </c>
      <c r="D115" s="67" t="str">
        <f t="shared" ca="1" si="22"/>
        <v>(Bishopsford)</v>
      </c>
      <c r="E115" s="64" t="str">
        <f t="shared" ca="1" si="28"/>
        <v/>
      </c>
      <c r="F115" s="64" t="str">
        <f t="shared" ca="1" si="29"/>
        <v>0</v>
      </c>
      <c r="G115" s="64">
        <f t="shared" ca="1" si="30"/>
        <v>15.33</v>
      </c>
      <c r="H115" s="64" t="str">
        <f t="shared" ca="1" si="31"/>
        <v>L</v>
      </c>
      <c r="I115" s="64">
        <f t="shared" ca="1" si="32"/>
        <v>19.41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15.11</v>
      </c>
      <c r="N115" s="64" t="str">
        <f t="shared" ca="1" si="37"/>
        <v>W</v>
      </c>
      <c r="O115" s="66">
        <f t="shared" ca="1" si="23"/>
        <v>3</v>
      </c>
      <c r="P115" s="33">
        <f t="shared" ca="1" si="24"/>
        <v>1</v>
      </c>
      <c r="Q115" s="146">
        <f t="shared" ca="1" si="25"/>
        <v>33.33</v>
      </c>
      <c r="R115" s="68">
        <f t="shared" ca="1" si="19"/>
        <v>19.41</v>
      </c>
      <c r="S115" s="68">
        <f t="shared" ca="1" si="26"/>
        <v>16.616666666666667</v>
      </c>
      <c r="T115" s="69">
        <f t="shared" ca="1" si="27"/>
        <v>17.616666666666667</v>
      </c>
      <c r="U115" s="31">
        <f ca="1">IF(A115&lt;($V$8+1),AllPlayers!L107,0)</f>
        <v>31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Paul Secular</v>
      </c>
      <c r="D116" s="67" t="str">
        <f t="shared" ca="1" si="22"/>
        <v>(WPBL)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18.28</v>
      </c>
      <c r="H116" s="64" t="str">
        <f t="shared" ca="1" si="31"/>
        <v>W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>
        <f t="shared" ca="1" si="36"/>
        <v>14.34</v>
      </c>
      <c r="N116" s="64" t="str">
        <f t="shared" ca="1" si="37"/>
        <v>L</v>
      </c>
      <c r="O116" s="66">
        <f t="shared" ca="1" si="23"/>
        <v>2</v>
      </c>
      <c r="P116" s="33">
        <f t="shared" ca="1" si="24"/>
        <v>1</v>
      </c>
      <c r="Q116" s="146">
        <f t="shared" ca="1" si="25"/>
        <v>50</v>
      </c>
      <c r="R116" s="68">
        <f t="shared" ca="1" si="19"/>
        <v>18.28</v>
      </c>
      <c r="S116" s="68">
        <f t="shared" ca="1" si="26"/>
        <v>16.310000000000002</v>
      </c>
      <c r="T116" s="69">
        <f t="shared" ca="1" si="27"/>
        <v>17.310000000000002</v>
      </c>
      <c r="U116" s="31">
        <f ca="1">IF(A116&lt;($V$8+1),AllPlayers!L108,0)</f>
        <v>236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Daryl Clark</v>
      </c>
      <c r="D117" s="67" t="str">
        <f t="shared" ca="1" si="22"/>
        <v>(Bishopsford)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>
        <f t="shared" ca="1" si="32"/>
        <v>17.29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6">
        <f t="shared" ca="1" si="25"/>
        <v>0</v>
      </c>
      <c r="R117" s="68">
        <f t="shared" ca="1" si="19"/>
        <v>17.29</v>
      </c>
      <c r="S117" s="68">
        <f t="shared" ca="1" si="26"/>
        <v>17.29</v>
      </c>
      <c r="T117" s="69">
        <f t="shared" ca="1" si="27"/>
        <v>17.29</v>
      </c>
      <c r="U117" s="31">
        <f ca="1">IF(A117&lt;($V$8+1),AllPlayers!L109,0)</f>
        <v>30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Mel Bridger</v>
      </c>
      <c r="D118" s="67" t="str">
        <f t="shared" ca="1" si="22"/>
        <v>(Farmers)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>
        <f t="shared" ca="1" si="32"/>
        <v>16.649999999999999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17.2</v>
      </c>
      <c r="N118" s="64" t="str">
        <f t="shared" ca="1" si="37"/>
        <v>L</v>
      </c>
      <c r="O118" s="66">
        <f t="shared" ca="1" si="23"/>
        <v>3</v>
      </c>
      <c r="P118" s="33">
        <f t="shared" ca="1" si="24"/>
        <v>0</v>
      </c>
      <c r="Q118" s="146">
        <f t="shared" ca="1" si="25"/>
        <v>0</v>
      </c>
      <c r="R118" s="68">
        <f t="shared" ca="1" si="19"/>
        <v>17.809999999999999</v>
      </c>
      <c r="S118" s="68">
        <f t="shared" ca="1" si="26"/>
        <v>17.22</v>
      </c>
      <c r="T118" s="69">
        <f t="shared" ca="1" si="27"/>
        <v>17.22</v>
      </c>
      <c r="U118" s="31">
        <f ca="1">IF(A118&lt;($V$8+1),AllPlayers!L110,0)</f>
        <v>160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Carl Sayer</v>
      </c>
      <c r="D119" s="67" t="str">
        <f t="shared" ca="1" si="22"/>
        <v>(Forestdale)</v>
      </c>
      <c r="E119" s="64" t="str">
        <f t="shared" ca="1" si="28"/>
        <v/>
      </c>
      <c r="F119" s="64" t="str">
        <f t="shared" ca="1" si="29"/>
        <v/>
      </c>
      <c r="G119" s="64">
        <f t="shared" ca="1" si="30"/>
        <v>17.149999999999999</v>
      </c>
      <c r="H119" s="64" t="str">
        <f t="shared" ca="1" si="31"/>
        <v>L</v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6">
        <f t="shared" ca="1" si="25"/>
        <v>0</v>
      </c>
      <c r="R119" s="68">
        <f t="shared" ca="1" si="19"/>
        <v>17.149999999999999</v>
      </c>
      <c r="S119" s="68">
        <f t="shared" ca="1" si="26"/>
        <v>17.149999999999999</v>
      </c>
      <c r="T119" s="69">
        <f t="shared" ca="1" si="27"/>
        <v>17.149999999999999</v>
      </c>
      <c r="U119" s="31">
        <f ca="1">IF(A119&lt;($V$8+1),AllPlayers!L111,0)</f>
        <v>84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Greg Martin</v>
      </c>
      <c r="D120" s="67" t="str">
        <f t="shared" ca="1" si="22"/>
        <v>(St Peter's)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>
        <f t="shared" ca="1" si="34"/>
        <v>16.98</v>
      </c>
      <c r="L120" s="64" t="str">
        <f t="shared" ca="1" si="35"/>
        <v>L</v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6">
        <f t="shared" ca="1" si="25"/>
        <v>0</v>
      </c>
      <c r="R120" s="68">
        <f t="shared" ca="1" si="19"/>
        <v>16.98</v>
      </c>
      <c r="S120" s="68">
        <f t="shared" ca="1" si="26"/>
        <v>16.98</v>
      </c>
      <c r="T120" s="69">
        <f t="shared" ca="1" si="27"/>
        <v>16.98</v>
      </c>
      <c r="U120" s="31">
        <f ca="1">IF(A120&lt;($V$8+1),AllPlayers!L112,0)</f>
        <v>111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Ian Gower</v>
      </c>
      <c r="D121" s="67" t="str">
        <f t="shared" ca="1" si="22"/>
        <v>(Bishopsford)</v>
      </c>
      <c r="E121" s="64">
        <f t="shared" ca="1" si="28"/>
        <v>15.96</v>
      </c>
      <c r="F121" s="64" t="str">
        <f t="shared" ca="1" si="29"/>
        <v>L</v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>
        <f t="shared" ca="1" si="34"/>
        <v>17.260000000000002</v>
      </c>
      <c r="L121" s="64" t="str">
        <f t="shared" ca="1" si="35"/>
        <v>L</v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0</v>
      </c>
      <c r="Q121" s="146">
        <f t="shared" ca="1" si="25"/>
        <v>0</v>
      </c>
      <c r="R121" s="68">
        <f t="shared" ca="1" si="19"/>
        <v>17.260000000000002</v>
      </c>
      <c r="S121" s="68">
        <f t="shared" ca="1" si="26"/>
        <v>16.61</v>
      </c>
      <c r="T121" s="69">
        <f t="shared" ca="1" si="27"/>
        <v>16.61</v>
      </c>
      <c r="U121" s="31">
        <f ca="1">IF(A121&lt;($V$8+1),AllPlayers!L113,0)</f>
        <v>37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6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6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6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6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6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6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6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6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6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6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6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5" workbookViewId="0">
      <selection activeCell="AC10" sqref="AC1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6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6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WPBL</v>
      </c>
      <c r="C5" s="169"/>
      <c r="D5" s="169"/>
      <c r="E5" s="169" t="str">
        <f ca="1">INDIRECT("Fixtures!E"&amp;($K$5+A6+1))</f>
        <v>Bishopsford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A54</v>
      </c>
      <c r="K5" s="169">
        <f ca="1">ROW(INDIRECT(J5))</f>
        <v>54</v>
      </c>
      <c r="L5" s="169"/>
      <c r="M5" s="169" t="str">
        <f ca="1">INDIRECT("Fixtures!A"&amp;($K$5+L6+1))</f>
        <v>The Farmers</v>
      </c>
      <c r="N5" s="169"/>
      <c r="O5" s="169"/>
      <c r="P5" s="169" t="str">
        <f ca="1">INDIRECT("Fixtures!E"&amp;($K$5+L6+1))</f>
        <v>WWMC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WPBL (24.04)</v>
      </c>
      <c r="C6" s="163" t="str">
        <f ca="1">INDIRECT("Fixtures!B"&amp;($K$5+$A6+1))</f>
        <v>6 (20)</v>
      </c>
      <c r="D6" s="163" t="str">
        <f ca="1">INDIRECT("Fixtures!D"&amp;($K$5+$A6+1))</f>
        <v>6 (17)</v>
      </c>
      <c r="E6" s="850" t="str">
        <f ca="1">E5&amp;" ("&amp;K6&amp;")"</f>
        <v>Bishopsford (23.03)</v>
      </c>
      <c r="F6" s="850"/>
      <c r="G6" s="850"/>
      <c r="H6" s="850"/>
      <c r="J6">
        <f ca="1">ROUND(AVERAGE(INDIRECT("Week"&amp;$J$4&amp;"!H"&amp;J7&amp;":H"&amp;J14)),2)</f>
        <v>24.04</v>
      </c>
      <c r="K6" s="171">
        <f ca="1">ROUND(AVERAGE(INDIRECT("Week"&amp;$J$4&amp;"!H"&amp;K7&amp;":H"&amp;K14)),2)</f>
        <v>23.03</v>
      </c>
      <c r="L6" s="169">
        <f>IF(L7&lt;$R$5,L7,L7+1)</f>
        <v>4</v>
      </c>
      <c r="M6" s="162" t="str">
        <f ca="1">M5&amp;" ("&amp;R6&amp;")"</f>
        <v>The Farmers (21.5)</v>
      </c>
      <c r="N6" s="163" t="str">
        <f ca="1">INDIRECT("Fixtures!B"&amp;($K$5+$L6+1))</f>
        <v>4 (11)</v>
      </c>
      <c r="O6" s="163" t="str">
        <f ca="1">INDIRECT("Fixtures!D"&amp;($K$5+$L6+1))</f>
        <v>8 (24)</v>
      </c>
      <c r="P6" s="164" t="str">
        <f ca="1">P5&amp;" ("&amp;S6&amp;")"</f>
        <v>WWMC (24.35)</v>
      </c>
      <c r="R6">
        <f ca="1">ROUND(AVERAGE(INDIRECT("Week"&amp;$J$4&amp;"!H"&amp;R7&amp;":H"&amp;R14)),2)</f>
        <v>21.5</v>
      </c>
      <c r="S6" s="171">
        <f ca="1">ROUND(AVERAGE(INDIRECT("Week"&amp;$J$4&amp;"!H"&amp;S7&amp;":H"&amp;S14)),2)</f>
        <v>24.35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Kurtis Atkins (23.66)</v>
      </c>
      <c r="C7" s="167">
        <f t="shared" ref="C7:D14" ca="1" si="0">INDIRECT("Week"&amp;$J$4&amp;"!"&amp;"AB"&amp;J7)</f>
        <v>3</v>
      </c>
      <c r="D7" s="167">
        <f t="shared" ca="1" si="0"/>
        <v>1</v>
      </c>
      <c r="E7" s="851" t="str">
        <f t="shared" ref="E7:E14" ca="1" si="1">VLOOKUP(VLOOKUP(INDIRECT("Week"&amp;$J$4&amp;"!"&amp;"F"&amp;K7),PlayerNames,3,FALSE),PlayerID,2)&amp;" ("&amp;INDIRECT("Week"&amp;$J$4&amp;"!"&amp;"H"&amp;K7)&amp;")"</f>
        <v>Brian Whybrow (22.27)</v>
      </c>
      <c r="F7" s="851"/>
      <c r="G7" s="851"/>
      <c r="H7" s="852"/>
      <c r="I7" s="169">
        <v>1</v>
      </c>
      <c r="J7">
        <f ca="1">(VLOOKUP(B5,TeamName,4,FALSE)+$I7+1)</f>
        <v>162</v>
      </c>
      <c r="K7">
        <f ca="1">(VLOOKUP(E5,TeamName,4,FALSE)+$I7+1)</f>
        <v>26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Ray Crook (21.76)</v>
      </c>
      <c r="N7" s="167">
        <f t="shared" ref="N7:O14" ca="1" si="3">INDIRECT("Week"&amp;$J$4&amp;"!"&amp;"AB"&amp;R7)</f>
        <v>0</v>
      </c>
      <c r="O7" s="167">
        <f t="shared" ca="1" si="3"/>
        <v>3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Aaron Turner (23.48)</v>
      </c>
      <c r="Q7" s="169">
        <v>1</v>
      </c>
      <c r="R7">
        <f ca="1">(VLOOKUP(M5,TeamName,4,FALSE)+$I7+1)</f>
        <v>111</v>
      </c>
      <c r="S7">
        <f ca="1">(VLOOKUP(P5,TeamName,4,FALSE)+$I7+1)</f>
        <v>128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Darryl Pilgrim (26.37)</v>
      </c>
      <c r="C8" s="168">
        <f t="shared" ca="1" si="0"/>
        <v>3</v>
      </c>
      <c r="D8" s="168">
        <f t="shared" ca="1" si="0"/>
        <v>0</v>
      </c>
      <c r="E8" s="848" t="str">
        <f t="shared" ca="1" si="1"/>
        <v>Jake Darter (18.94)</v>
      </c>
      <c r="F8" s="848"/>
      <c r="G8" s="848"/>
      <c r="H8" s="849"/>
      <c r="I8" s="169">
        <v>2</v>
      </c>
      <c r="J8">
        <f ca="1">(VLOOKUP(B5,TeamName,4,FALSE)+$I8+1)</f>
        <v>163</v>
      </c>
      <c r="K8">
        <f ca="1">(VLOOKUP(E5,TeamName,4,FALSE)+$I8+1)</f>
        <v>27</v>
      </c>
      <c r="L8" s="169"/>
      <c r="M8" s="165" t="str">
        <f t="shared" ca="1" si="2"/>
        <v>Andy Nye (19.64)</v>
      </c>
      <c r="N8" s="168">
        <f t="shared" ca="1" si="3"/>
        <v>1</v>
      </c>
      <c r="O8" s="168">
        <f t="shared" ca="1" si="3"/>
        <v>3</v>
      </c>
      <c r="P8" s="166" t="str">
        <f t="shared" ca="1" si="4"/>
        <v>Phil Milburn (20.73)</v>
      </c>
      <c r="Q8" s="169">
        <v>2</v>
      </c>
      <c r="R8">
        <f ca="1">(VLOOKUP(M5,TeamName,4,FALSE)+$I8+1)</f>
        <v>112</v>
      </c>
      <c r="S8">
        <f ca="1">(VLOOKUP(P5,TeamName,4,FALSE)+$I8+1)</f>
        <v>129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Paul Secular (14.34)</v>
      </c>
      <c r="C9" s="168">
        <f t="shared" ca="1" si="0"/>
        <v>1</v>
      </c>
      <c r="D9" s="168">
        <f t="shared" ca="1" si="0"/>
        <v>3</v>
      </c>
      <c r="E9" s="848" t="str">
        <f t="shared" ca="1" si="1"/>
        <v>Lee Campbell (15.11)</v>
      </c>
      <c r="F9" s="848"/>
      <c r="G9" s="848"/>
      <c r="H9" s="849"/>
      <c r="I9" s="169">
        <v>3</v>
      </c>
      <c r="J9">
        <f ca="1">(VLOOKUP(B5,TeamName,4,FALSE)+$I9+1)</f>
        <v>164</v>
      </c>
      <c r="K9">
        <f ca="1">(VLOOKUP(E5,TeamName,4,FALSE)+$I9+1)</f>
        <v>28</v>
      </c>
      <c r="L9" s="169"/>
      <c r="M9" s="165" t="str">
        <f t="shared" ca="1" si="2"/>
        <v>Darren Bryant (28)</v>
      </c>
      <c r="N9" s="168">
        <f t="shared" ca="1" si="3"/>
        <v>1</v>
      </c>
      <c r="O9" s="168">
        <f t="shared" ca="1" si="3"/>
        <v>3</v>
      </c>
      <c r="P9" s="166" t="str">
        <f t="shared" ca="1" si="4"/>
        <v>Jason Askew (27.26)</v>
      </c>
      <c r="Q9" s="169">
        <v>3</v>
      </c>
      <c r="R9">
        <f ca="1">(VLOOKUP(M5,TeamName,4,FALSE)+$I9+1)</f>
        <v>113</v>
      </c>
      <c r="S9">
        <f ca="1">(VLOOKUP(P5,TeamName,4,FALSE)+$I9+1)</f>
        <v>130</v>
      </c>
    </row>
    <row r="10" spans="1:19" x14ac:dyDescent="0.25">
      <c r="A10" s="169"/>
      <c r="B10" s="165" t="str">
        <f t="shared" ca="1" si="5"/>
        <v>Paul Tudor (25.54)</v>
      </c>
      <c r="C10" s="168">
        <f t="shared" ca="1" si="0"/>
        <v>1</v>
      </c>
      <c r="D10" s="168">
        <f t="shared" ca="1" si="0"/>
        <v>3</v>
      </c>
      <c r="E10" s="848" t="str">
        <f t="shared" ca="1" si="1"/>
        <v>Diogo Portela (27.61)</v>
      </c>
      <c r="F10" s="848"/>
      <c r="G10" s="848"/>
      <c r="H10" s="849"/>
      <c r="I10" s="169">
        <v>4</v>
      </c>
      <c r="J10">
        <f ca="1">(VLOOKUP(B5,TeamName,4,FALSE)+$I10+1)</f>
        <v>165</v>
      </c>
      <c r="K10">
        <f ca="1">(VLOOKUP(E5,TeamName,4,FALSE)+$I10+1)</f>
        <v>29</v>
      </c>
      <c r="L10" s="169"/>
      <c r="M10" s="165" t="str">
        <f t="shared" ca="1" si="2"/>
        <v>Tyler Radlett (22.62)</v>
      </c>
      <c r="N10" s="168">
        <f t="shared" ca="1" si="3"/>
        <v>3</v>
      </c>
      <c r="O10" s="168">
        <f t="shared" ca="1" si="3"/>
        <v>2</v>
      </c>
      <c r="P10" s="166" t="str">
        <f t="shared" ca="1" si="4"/>
        <v>Doug Harwood (22.99)</v>
      </c>
      <c r="Q10" s="169">
        <v>4</v>
      </c>
      <c r="R10">
        <f ca="1">(VLOOKUP(M5,TeamName,4,FALSE)+$I10+1)</f>
        <v>114</v>
      </c>
      <c r="S10">
        <f ca="1">(VLOOKUP(P5,TeamName,4,FALSE)+$I10+1)</f>
        <v>131</v>
      </c>
    </row>
    <row r="11" spans="1:19" x14ac:dyDescent="0.25">
      <c r="A11" s="169"/>
      <c r="B11" s="165" t="str">
        <f t="shared" ca="1" si="5"/>
        <v>Kirk DeRuyter (26.22)</v>
      </c>
      <c r="C11" s="168">
        <f t="shared" ca="1" si="0"/>
        <v>2</v>
      </c>
      <c r="D11" s="168">
        <f t="shared" ca="1" si="0"/>
        <v>3</v>
      </c>
      <c r="E11" s="848" t="str">
        <f t="shared" ca="1" si="1"/>
        <v>Connor Scutt (27.08)</v>
      </c>
      <c r="F11" s="848"/>
      <c r="G11" s="848"/>
      <c r="H11" s="849"/>
      <c r="I11" s="169">
        <v>5</v>
      </c>
      <c r="J11">
        <f ca="1">(VLOOKUP(B5,TeamName,4,FALSE)+$I11+1)</f>
        <v>166</v>
      </c>
      <c r="K11">
        <f ca="1">(VLOOKUP(E5,TeamName,4,FALSE)+$I11+1)</f>
        <v>30</v>
      </c>
      <c r="L11" s="169"/>
      <c r="M11" s="165" t="str">
        <f t="shared" ca="1" si="2"/>
        <v>Mel Bridger (17.2)</v>
      </c>
      <c r="N11" s="168">
        <f t="shared" ca="1" si="3"/>
        <v>0</v>
      </c>
      <c r="O11" s="168">
        <f t="shared" ca="1" si="3"/>
        <v>3</v>
      </c>
      <c r="P11" s="166" t="str">
        <f t="shared" ca="1" si="4"/>
        <v>Robbie Hain (22.77)</v>
      </c>
      <c r="Q11" s="169">
        <v>5</v>
      </c>
      <c r="R11">
        <f ca="1">(VLOOKUP(M5,TeamName,4,FALSE)+$I11+1)</f>
        <v>115</v>
      </c>
      <c r="S11">
        <f ca="1">(VLOOKUP(P5,TeamName,4,FALSE)+$I11+1)</f>
        <v>132</v>
      </c>
    </row>
    <row r="12" spans="1:19" x14ac:dyDescent="0.25">
      <c r="A12" s="169"/>
      <c r="B12" s="165" t="str">
        <f t="shared" ca="1" si="5"/>
        <v>Steve Ferguson (27.04)</v>
      </c>
      <c r="C12" s="168">
        <f t="shared" ca="1" si="0"/>
        <v>3</v>
      </c>
      <c r="D12" s="168">
        <f t="shared" ca="1" si="0"/>
        <v>2</v>
      </c>
      <c r="E12" s="848" t="str">
        <f t="shared" ca="1" si="1"/>
        <v>Ben Burton (28.95)</v>
      </c>
      <c r="F12" s="848"/>
      <c r="G12" s="848"/>
      <c r="H12" s="849"/>
      <c r="I12" s="169">
        <v>6</v>
      </c>
      <c r="J12">
        <f ca="1">(VLOOKUP(B5,TeamName,4,FALSE)+$I12+1)</f>
        <v>167</v>
      </c>
      <c r="K12">
        <f ca="1">(VLOOKUP(E5,TeamName,4,FALSE)+$I12+1)</f>
        <v>31</v>
      </c>
      <c r="L12" s="169"/>
      <c r="M12" s="165" t="str">
        <f t="shared" ca="1" si="2"/>
        <v>Jack Carter (14.18)</v>
      </c>
      <c r="N12" s="168">
        <f t="shared" ca="1" si="3"/>
        <v>0</v>
      </c>
      <c r="O12" s="168">
        <f t="shared" ca="1" si="3"/>
        <v>3</v>
      </c>
      <c r="P12" s="166" t="str">
        <f t="shared" ca="1" si="4"/>
        <v>Andrew Foster (26.37)</v>
      </c>
      <c r="Q12" s="169">
        <v>6</v>
      </c>
      <c r="R12">
        <f ca="1">(VLOOKUP(M5,TeamName,4,FALSE)+$I12+1)</f>
        <v>116</v>
      </c>
      <c r="S12">
        <f ca="1">(VLOOKUP(P5,TeamName,4,FALSE)+$I12+1)</f>
        <v>133</v>
      </c>
    </row>
    <row r="13" spans="1:19" x14ac:dyDescent="0.25">
      <c r="A13" s="169"/>
      <c r="B13" s="165" t="str">
        <f t="shared" ca="1" si="5"/>
        <v>Dave Webb (21.47)</v>
      </c>
      <c r="C13" s="168">
        <f t="shared" ca="1" si="0"/>
        <v>3</v>
      </c>
      <c r="D13" s="168">
        <f t="shared" ca="1" si="0"/>
        <v>0</v>
      </c>
      <c r="E13" s="848" t="str">
        <f t="shared" ca="1" si="1"/>
        <v>Des Barry (20.13)</v>
      </c>
      <c r="F13" s="848"/>
      <c r="G13" s="848"/>
      <c r="H13" s="849"/>
      <c r="I13" s="169">
        <v>7</v>
      </c>
      <c r="J13">
        <f ca="1">(VLOOKUP(B5,TeamName,4,FALSE)+$I13+1)</f>
        <v>168</v>
      </c>
      <c r="K13">
        <f ca="1">(VLOOKUP(E5,TeamName,4,FALSE)+$I13+1)</f>
        <v>32</v>
      </c>
      <c r="L13" s="169"/>
      <c r="M13" s="165" t="str">
        <f t="shared" ca="1" si="2"/>
        <v>Nev Wright (26.88)</v>
      </c>
      <c r="N13" s="168">
        <f t="shared" ca="1" si="3"/>
        <v>3</v>
      </c>
      <c r="O13" s="168">
        <f t="shared" ca="1" si="3"/>
        <v>2</v>
      </c>
      <c r="P13" s="166" t="str">
        <f t="shared" ca="1" si="4"/>
        <v>Dave Askew (26.6)</v>
      </c>
      <c r="Q13" s="169">
        <v>7</v>
      </c>
      <c r="R13">
        <f ca="1">(VLOOKUP(M5,TeamName,4,FALSE)+$I13+1)</f>
        <v>117</v>
      </c>
      <c r="S13">
        <f ca="1">(VLOOKUP(P5,TeamName,4,FALSE)+$I13+1)</f>
        <v>134</v>
      </c>
    </row>
    <row r="14" spans="1:19" x14ac:dyDescent="0.25">
      <c r="A14" s="169"/>
      <c r="B14" s="165" t="str">
        <f t="shared" ca="1" si="5"/>
        <v>Steve Lovett (27.66)</v>
      </c>
      <c r="C14" s="168">
        <f t="shared" ca="1" si="0"/>
        <v>2</v>
      </c>
      <c r="D14" s="168">
        <f t="shared" ca="1" si="0"/>
        <v>3</v>
      </c>
      <c r="E14" s="848" t="str">
        <f t="shared" ca="1" si="1"/>
        <v>Ryan Payne (24.11)</v>
      </c>
      <c r="F14" s="848"/>
      <c r="G14" s="848"/>
      <c r="H14" s="849"/>
      <c r="I14" s="169">
        <v>8</v>
      </c>
      <c r="J14">
        <f ca="1">(VLOOKUP(B5,TeamName,4,FALSE)+$I14+1)</f>
        <v>169</v>
      </c>
      <c r="K14">
        <f ca="1">(VLOOKUP(E5,TeamName,4,FALSE)+$I14+1)</f>
        <v>33</v>
      </c>
      <c r="L14" s="169"/>
      <c r="M14" s="165" t="str">
        <f t="shared" ca="1" si="2"/>
        <v>Dave Crook (21.68)</v>
      </c>
      <c r="N14" s="168">
        <f t="shared" ca="1" si="3"/>
        <v>1</v>
      </c>
      <c r="O14" s="168">
        <f t="shared" ca="1" si="3"/>
        <v>3</v>
      </c>
      <c r="P14" s="166" t="str">
        <f t="shared" ca="1" si="4"/>
        <v>Richard Mclaughlin (24.63)</v>
      </c>
      <c r="Q14" s="169">
        <v>8</v>
      </c>
      <c r="R14">
        <f ca="1">(VLOOKUP(M5,TeamName,4,FALSE)+$I14+1)</f>
        <v>118</v>
      </c>
      <c r="S14">
        <f ca="1">(VLOOKUP(P5,TeamName,4,FALSE)+$I14+1)</f>
        <v>135</v>
      </c>
    </row>
    <row r="15" spans="1:19" x14ac:dyDescent="0.25">
      <c r="A15" s="169"/>
      <c r="B15" s="169" t="str">
        <f ca="1">INDIRECT("Fixtures!A"&amp;($K$5+$A16+1))</f>
        <v>Sunbury RBL</v>
      </c>
      <c r="C15" s="169"/>
      <c r="D15" s="169"/>
      <c r="E15" s="169" t="str">
        <f ca="1">INDIRECT("Fixtures!E"&amp;($K$5+$A16+1))</f>
        <v>Forestdale Forum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Arnie's Army</v>
      </c>
      <c r="N15" s="169"/>
      <c r="O15" s="169"/>
      <c r="P15" s="169" t="str">
        <f ca="1">INDIRECT("Fixtures!E"&amp;($K$5+L16+1))</f>
        <v>West Byfleet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Sunbury RBL (24.5)</v>
      </c>
      <c r="C16" s="163" t="str">
        <f ca="1">INDIRECT("Fixtures!B"&amp;($K$5+$A16+1))</f>
        <v>9 (24)</v>
      </c>
      <c r="D16" s="163" t="str">
        <f ca="1">INDIRECT("Fixtures!D"&amp;($K$5+$A16+1))</f>
        <v>3 (12)</v>
      </c>
      <c r="E16" s="850" t="str">
        <f ca="1">E15&amp;" ("&amp;K16&amp;")"</f>
        <v>Forestdale Forum (22.51)</v>
      </c>
      <c r="F16" s="850"/>
      <c r="G16" s="850"/>
      <c r="H16" s="850"/>
      <c r="J16">
        <f ca="1">ROUND(AVERAGE(INDIRECT("Week"&amp;$J$4&amp;"!H"&amp;J17&amp;":H"&amp;J24)),2)</f>
        <v>24.5</v>
      </c>
      <c r="K16" s="171">
        <f ca="1">ROUND(AVERAGE(INDIRECT("Week"&amp;$J$4&amp;"!H"&amp;K17&amp;":H"&amp;K24)),2)</f>
        <v>22.51</v>
      </c>
      <c r="L16" s="169">
        <f>IF(L17&lt;$R$5,L17,L17+1)</f>
        <v>5</v>
      </c>
      <c r="M16" s="162" t="str">
        <f ca="1">M15&amp;" ("&amp;R16&amp;")"</f>
        <v>Arnie's Army (23.56)</v>
      </c>
      <c r="N16" s="163" t="str">
        <f ca="1">INDIRECT("Fixtures!B"&amp;($K$5+$L16+1))</f>
        <v>5 (17)</v>
      </c>
      <c r="O16" s="163" t="str">
        <f ca="1">INDIRECT("Fixtures!D"&amp;($K$5+$L16+1))</f>
        <v>7 (18)</v>
      </c>
      <c r="P16" s="164" t="str">
        <f ca="1">P15&amp;" ("&amp;S16&amp;")"</f>
        <v>West Byfleet (23.56)</v>
      </c>
      <c r="R16">
        <f ca="1">ROUND(AVERAGE(INDIRECT("Week"&amp;$J$4&amp;"!H"&amp;R17&amp;":H"&amp;R24)),2)</f>
        <v>23.56</v>
      </c>
      <c r="S16" s="171">
        <f ca="1">ROUND(AVERAGE(INDIRECT("Week"&amp;$J$4&amp;"!H"&amp;S17&amp;":H"&amp;S24)),2)</f>
        <v>23.56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Phil Wathen (26.95)</v>
      </c>
      <c r="C17" s="167">
        <f t="shared" ref="C17:D24" ca="1" si="7">INDIRECT("Week"&amp;$J$4&amp;"!"&amp;"AB"&amp;J17)</f>
        <v>3</v>
      </c>
      <c r="D17" s="167">
        <f t="shared" ca="1" si="7"/>
        <v>1</v>
      </c>
      <c r="E17" s="851" t="str">
        <f t="shared" ref="E17:E24" ca="1" si="8">VLOOKUP(VLOOKUP(INDIRECT("Week"&amp;$J$4&amp;"!"&amp;"F"&amp;K17),PlayerNames,3,FALSE),PlayerID,2)&amp;" ("&amp;INDIRECT("Week"&amp;$J$4&amp;"!"&amp;"H"&amp;K17)&amp;")"</f>
        <v>Gary Trodd (21.39)</v>
      </c>
      <c r="F17" s="851"/>
      <c r="G17" s="851"/>
      <c r="H17" s="852"/>
      <c r="I17" s="169">
        <v>1</v>
      </c>
      <c r="J17">
        <f ca="1">(VLOOKUP(B15,TeamName,4,FALSE)+$I17+1)</f>
        <v>94</v>
      </c>
      <c r="K17">
        <f ca="1">(VLOOKUP(E15,TeamName,4,FALSE)+$I17+1)</f>
        <v>60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John Power (25.97)</v>
      </c>
      <c r="N17" s="167">
        <f t="shared" ref="N17:O24" ca="1" si="10">INDIRECT("Week"&amp;$J$4&amp;"!"&amp;"AB"&amp;R17)</f>
        <v>3</v>
      </c>
      <c r="O17" s="167">
        <f t="shared" ca="1" si="10"/>
        <v>1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Byron Pendry (24.04)</v>
      </c>
      <c r="Q17" s="169">
        <v>1</v>
      </c>
      <c r="R17">
        <f ca="1">(VLOOKUP(M15,TeamName,4,FALSE)+$I17+1)</f>
        <v>9</v>
      </c>
      <c r="S17">
        <f ca="1">(VLOOKUP(P15,TeamName,4,FALSE)+$I17+1)</f>
        <v>145</v>
      </c>
    </row>
    <row r="18" spans="1:21" x14ac:dyDescent="0.25">
      <c r="A18" s="169"/>
      <c r="B18" s="165" t="str">
        <f t="shared" ca="1" si="6"/>
        <v>Luke Wathen (26.76)</v>
      </c>
      <c r="C18" s="168">
        <f t="shared" ca="1" si="7"/>
        <v>1</v>
      </c>
      <c r="D18" s="168">
        <f t="shared" ca="1" si="7"/>
        <v>3</v>
      </c>
      <c r="E18" s="848" t="str">
        <f t="shared" ca="1" si="8"/>
        <v>Gary Creamer (28.12)</v>
      </c>
      <c r="F18" s="848"/>
      <c r="G18" s="848"/>
      <c r="H18" s="849"/>
      <c r="I18" s="169">
        <v>2</v>
      </c>
      <c r="J18">
        <f ca="1">(VLOOKUP(B15,TeamName,4,FALSE)+$I18+1)</f>
        <v>95</v>
      </c>
      <c r="K18">
        <f ca="1">(VLOOKUP(E15,TeamName,4,FALSE)+$I18+1)</f>
        <v>61</v>
      </c>
      <c r="L18" s="169"/>
      <c r="M18" s="165" t="str">
        <f t="shared" ca="1" si="9"/>
        <v>Darren Everret (21.4)</v>
      </c>
      <c r="N18" s="168">
        <f t="shared" ca="1" si="10"/>
        <v>0</v>
      </c>
      <c r="O18" s="168">
        <f t="shared" ca="1" si="10"/>
        <v>3</v>
      </c>
      <c r="P18" s="166" t="str">
        <f t="shared" ca="1" si="11"/>
        <v>Brandonn Monk (26.37)</v>
      </c>
      <c r="Q18" s="169">
        <v>2</v>
      </c>
      <c r="R18">
        <f ca="1">(VLOOKUP(M15,TeamName,4,FALSE)+$I18+1)</f>
        <v>10</v>
      </c>
      <c r="S18">
        <f ca="1">(VLOOKUP(P15,TeamName,4,FALSE)+$I18+1)</f>
        <v>146</v>
      </c>
    </row>
    <row r="19" spans="1:21" x14ac:dyDescent="0.25">
      <c r="A19" s="169"/>
      <c r="B19" s="165" t="str">
        <f t="shared" ca="1" si="6"/>
        <v>Rob Arthur (22.34)</v>
      </c>
      <c r="C19" s="168">
        <f t="shared" ca="1" si="7"/>
        <v>3</v>
      </c>
      <c r="D19" s="168">
        <f t="shared" ca="1" si="7"/>
        <v>1</v>
      </c>
      <c r="E19" s="848" t="str">
        <f t="shared" ca="1" si="8"/>
        <v>Dave Godfrey (20.86)</v>
      </c>
      <c r="F19" s="848"/>
      <c r="G19" s="848"/>
      <c r="H19" s="849"/>
      <c r="I19" s="202">
        <v>3</v>
      </c>
      <c r="J19">
        <f ca="1">(VLOOKUP(B15,TeamName,4,FALSE)+$I19+1)</f>
        <v>96</v>
      </c>
      <c r="K19">
        <f ca="1">(VLOOKUP(E15,TeamName,4,FALSE)+$I19+1)</f>
        <v>62</v>
      </c>
      <c r="L19" s="169"/>
      <c r="M19" s="165" t="str">
        <f t="shared" ca="1" si="9"/>
        <v>Lukasz Sawicki (27.83)</v>
      </c>
      <c r="N19" s="168">
        <f t="shared" ca="1" si="10"/>
        <v>3</v>
      </c>
      <c r="O19" s="168">
        <f t="shared" ca="1" si="10"/>
        <v>0</v>
      </c>
      <c r="P19" s="166" t="str">
        <f t="shared" ca="1" si="11"/>
        <v>Simon Beagle (24.04)</v>
      </c>
      <c r="Q19" s="169">
        <v>3</v>
      </c>
      <c r="R19">
        <f ca="1">(VLOOKUP(M15,TeamName,4,FALSE)+$I19+1)</f>
        <v>11</v>
      </c>
      <c r="S19">
        <f ca="1">(VLOOKUP(P15,TeamName,4,FALSE)+$I19+1)</f>
        <v>147</v>
      </c>
    </row>
    <row r="20" spans="1:21" x14ac:dyDescent="0.25">
      <c r="A20" s="169"/>
      <c r="B20" s="165" t="str">
        <f t="shared" ca="1" si="6"/>
        <v>Rees Hall (26.84)</v>
      </c>
      <c r="C20" s="168">
        <f t="shared" ca="1" si="7"/>
        <v>3</v>
      </c>
      <c r="D20" s="168">
        <f t="shared" ca="1" si="7"/>
        <v>0</v>
      </c>
      <c r="E20" s="848" t="str">
        <f t="shared" ca="1" si="8"/>
        <v>Matthew Chamberlain (22.59)</v>
      </c>
      <c r="F20" s="848"/>
      <c r="G20" s="848"/>
      <c r="H20" s="849"/>
      <c r="I20" s="169">
        <v>4</v>
      </c>
      <c r="J20">
        <f ca="1">(VLOOKUP(B15,TeamName,4,FALSE)+$I20+1)</f>
        <v>97</v>
      </c>
      <c r="K20">
        <f ca="1">(VLOOKUP(E15,TeamName,4,FALSE)+$I20+1)</f>
        <v>63</v>
      </c>
      <c r="L20" s="169"/>
      <c r="M20" s="165" t="str">
        <f t="shared" ca="1" si="9"/>
        <v>Nick Ellis  (24.78)</v>
      </c>
      <c r="N20" s="168">
        <f t="shared" ca="1" si="10"/>
        <v>2</v>
      </c>
      <c r="O20" s="168">
        <f t="shared" ca="1" si="10"/>
        <v>3</v>
      </c>
      <c r="P20" s="166" t="str">
        <f t="shared" ca="1" si="11"/>
        <v>Ian Chalkley (25.88)</v>
      </c>
      <c r="Q20" s="169">
        <v>4</v>
      </c>
      <c r="R20">
        <f ca="1">(VLOOKUP(M15,TeamName,4,FALSE)+$I20+1)</f>
        <v>12</v>
      </c>
      <c r="S20">
        <f ca="1">(VLOOKUP(P15,TeamName,4,FALSE)+$I20+1)</f>
        <v>148</v>
      </c>
    </row>
    <row r="21" spans="1:21" x14ac:dyDescent="0.25">
      <c r="A21" s="169"/>
      <c r="B21" s="165" t="str">
        <f t="shared" ca="1" si="6"/>
        <v>Gary Eastwood (25.3)</v>
      </c>
      <c r="C21" s="168">
        <f t="shared" ca="1" si="7"/>
        <v>3</v>
      </c>
      <c r="D21" s="168">
        <f t="shared" ca="1" si="7"/>
        <v>2</v>
      </c>
      <c r="E21" s="848" t="str">
        <f t="shared" ca="1" si="8"/>
        <v>Robbie Turner  (24.02)</v>
      </c>
      <c r="F21" s="848"/>
      <c r="G21" s="848"/>
      <c r="H21" s="849"/>
      <c r="I21" s="169">
        <v>5</v>
      </c>
      <c r="J21">
        <f ca="1">(VLOOKUP(B15,TeamName,4,FALSE)+$I21+1)</f>
        <v>98</v>
      </c>
      <c r="K21">
        <f ca="1">(VLOOKUP(E15,TeamName,4,FALSE)+$I21+1)</f>
        <v>64</v>
      </c>
      <c r="L21" s="169"/>
      <c r="M21" s="165" t="str">
        <f t="shared" ca="1" si="9"/>
        <v>Tony Hammond (24.19)</v>
      </c>
      <c r="N21" s="168">
        <f t="shared" ca="1" si="10"/>
        <v>0</v>
      </c>
      <c r="O21" s="168">
        <f t="shared" ca="1" si="10"/>
        <v>3</v>
      </c>
      <c r="P21" s="166" t="str">
        <f t="shared" ca="1" si="11"/>
        <v>Jake Carter (28.9)</v>
      </c>
      <c r="Q21" s="169">
        <v>5</v>
      </c>
      <c r="R21">
        <f ca="1">(VLOOKUP(M15,TeamName,4,FALSE)+$I21+1)</f>
        <v>13</v>
      </c>
      <c r="S21">
        <f ca="1">(VLOOKUP(P15,TeamName,4,FALSE)+$I21+1)</f>
        <v>149</v>
      </c>
    </row>
    <row r="22" spans="1:21" x14ac:dyDescent="0.25">
      <c r="A22" s="169"/>
      <c r="B22" s="165" t="str">
        <f t="shared" ca="1" si="6"/>
        <v>John Jenkinson (20.59)</v>
      </c>
      <c r="C22" s="168">
        <f t="shared" ca="1" si="7"/>
        <v>3</v>
      </c>
      <c r="D22" s="168">
        <f t="shared" ca="1" si="7"/>
        <v>0</v>
      </c>
      <c r="E22" s="848" t="str">
        <f t="shared" ca="1" si="8"/>
        <v>Phil Mcdonnell (20.01)</v>
      </c>
      <c r="F22" s="848"/>
      <c r="G22" s="848"/>
      <c r="H22" s="849"/>
      <c r="I22" s="169">
        <v>6</v>
      </c>
      <c r="J22">
        <f ca="1">(VLOOKUP(B15,TeamName,4,FALSE)+$I22+1)</f>
        <v>99</v>
      </c>
      <c r="K22">
        <f ca="1">(VLOOKUP(E15,TeamName,4,FALSE)+$I22+1)</f>
        <v>65</v>
      </c>
      <c r="L22" s="169"/>
      <c r="M22" s="165" t="str">
        <f t="shared" ca="1" si="9"/>
        <v>George Munt (22.17)</v>
      </c>
      <c r="N22" s="168">
        <f t="shared" ca="1" si="10"/>
        <v>3</v>
      </c>
      <c r="O22" s="168">
        <f t="shared" ca="1" si="10"/>
        <v>2</v>
      </c>
      <c r="P22" s="166" t="str">
        <f t="shared" ca="1" si="11"/>
        <v>John Chalkley (21.8)</v>
      </c>
      <c r="Q22" s="169">
        <v>6</v>
      </c>
      <c r="R22">
        <f ca="1">(VLOOKUP(M15,TeamName,4,FALSE)+$I22+1)</f>
        <v>14</v>
      </c>
      <c r="S22">
        <f ca="1">(VLOOKUP(P15,TeamName,4,FALSE)+$I22+1)</f>
        <v>150</v>
      </c>
    </row>
    <row r="23" spans="1:21" x14ac:dyDescent="0.25">
      <c r="A23" s="169"/>
      <c r="B23" s="165" t="str">
        <f t="shared" ca="1" si="6"/>
        <v>Alan Casey (28.84)</v>
      </c>
      <c r="C23" s="168">
        <f t="shared" ca="1" si="7"/>
        <v>3</v>
      </c>
      <c r="D23" s="168">
        <f t="shared" ca="1" si="7"/>
        <v>2</v>
      </c>
      <c r="E23" s="848" t="str">
        <f t="shared" ca="1" si="8"/>
        <v>Peter Green (25.55)</v>
      </c>
      <c r="F23" s="848"/>
      <c r="G23" s="848"/>
      <c r="H23" s="849"/>
      <c r="I23" s="169">
        <v>7</v>
      </c>
      <c r="J23">
        <f ca="1">(VLOOKUP(B15,TeamName,4,FALSE)+$I23+1)</f>
        <v>100</v>
      </c>
      <c r="K23">
        <f ca="1">(VLOOKUP(E15,TeamName,4,FALSE)+$I23+1)</f>
        <v>66</v>
      </c>
      <c r="L23" s="169"/>
      <c r="M23" s="165" t="str">
        <f t="shared" ca="1" si="9"/>
        <v>Padraig Sharkey (20.88)</v>
      </c>
      <c r="N23" s="168">
        <f t="shared" ca="1" si="10"/>
        <v>3</v>
      </c>
      <c r="O23" s="168">
        <f t="shared" ca="1" si="10"/>
        <v>0</v>
      </c>
      <c r="P23" s="166" t="str">
        <f t="shared" ca="1" si="11"/>
        <v>Carl Chambers (15.74)</v>
      </c>
      <c r="Q23" s="169">
        <v>7</v>
      </c>
      <c r="R23">
        <f ca="1">(VLOOKUP(M15,TeamName,4,FALSE)+$I23+1)</f>
        <v>15</v>
      </c>
      <c r="S23">
        <f ca="1">(VLOOKUP(P15,TeamName,4,FALSE)+$I23+1)</f>
        <v>151</v>
      </c>
    </row>
    <row r="24" spans="1:21" x14ac:dyDescent="0.25">
      <c r="A24" s="169"/>
      <c r="B24" s="165" t="str">
        <f t="shared" ca="1" si="6"/>
        <v>Dave Horan (18.35)</v>
      </c>
      <c r="C24" s="168">
        <f t="shared" ca="1" si="7"/>
        <v>3</v>
      </c>
      <c r="D24" s="168">
        <f t="shared" ca="1" si="7"/>
        <v>1</v>
      </c>
      <c r="E24" s="848" t="str">
        <f t="shared" ca="1" si="8"/>
        <v>Wayne Harrison (17.51)</v>
      </c>
      <c r="F24" s="848"/>
      <c r="G24" s="848"/>
      <c r="H24" s="849"/>
      <c r="I24" s="169">
        <v>8</v>
      </c>
      <c r="J24">
        <f ca="1">(VLOOKUP(B15,TeamName,4,FALSE)+$I24+1)</f>
        <v>101</v>
      </c>
      <c r="K24">
        <f ca="1">(VLOOKUP(E15,TeamName,4,FALSE)+$I24+1)</f>
        <v>67</v>
      </c>
      <c r="L24" s="169"/>
      <c r="M24" s="165" t="str">
        <f t="shared" ca="1" si="9"/>
        <v>Matt Carter (21.23)</v>
      </c>
      <c r="N24" s="168">
        <f t="shared" ca="1" si="10"/>
        <v>3</v>
      </c>
      <c r="O24" s="168">
        <f t="shared" ca="1" si="10"/>
        <v>2</v>
      </c>
      <c r="P24" s="166" t="str">
        <f t="shared" ca="1" si="11"/>
        <v>Alex Chubb (21.73)</v>
      </c>
      <c r="Q24" s="169">
        <v>8</v>
      </c>
      <c r="R24">
        <f ca="1">(VLOOKUP(M15,TeamName,4,FALSE)+$I24+1)</f>
        <v>16</v>
      </c>
      <c r="S24">
        <f ca="1">(VLOOKUP(P15,TeamName,4,FALSE)+$I24+1)</f>
        <v>152</v>
      </c>
    </row>
    <row r="25" spans="1:21" x14ac:dyDescent="0.25">
      <c r="A25" s="169"/>
      <c r="B25" s="169" t="str">
        <f ca="1">INDIRECT("Fixtures!A"&amp;($K$5+A26+1))</f>
        <v>Epsom Cons</v>
      </c>
      <c r="C25" s="169"/>
      <c r="D25" s="169"/>
      <c r="E25" s="169" t="str">
        <f ca="1">INDIRECT("Fixtures!E"&amp;($K$5+$A26+1))</f>
        <v>St Peter's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str">
        <f ca="1">B25&amp;" ("&amp;J26&amp;")"</f>
        <v>Epsom Cons (22.35)</v>
      </c>
      <c r="C26" s="163" t="str">
        <f ca="1">INDIRECT("Fixtures!B"&amp;($K$5+$A26+1))</f>
        <v>10 (24)</v>
      </c>
      <c r="D26" s="163" t="str">
        <f ca="1">INDIRECT("Fixtures!D"&amp;($K$5+$A26+1))</f>
        <v>2 (11)</v>
      </c>
      <c r="E26" s="850" t="str">
        <f ca="1">E25&amp;" ("&amp;K26&amp;")"</f>
        <v>St Peter's (21.21)</v>
      </c>
      <c r="F26" s="850"/>
      <c r="G26" s="850"/>
      <c r="H26" s="850"/>
      <c r="J26">
        <f ca="1">ROUND(AVERAGE(INDIRECT("Week"&amp;$J$4&amp;"!H"&amp;J27&amp;":H"&amp;J34)),2)</f>
        <v>22.35</v>
      </c>
      <c r="K26" s="171">
        <f ca="1">ROUND(AVERAGE(INDIRECT("Week"&amp;$J$4&amp;"!H"&amp;K27&amp;":H"&amp;K34)),2)</f>
        <v>21.21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str">
        <f t="shared" ref="B27:B34" ca="1" si="12">VLOOKUP(VLOOKUP(INDIRECT("Week"&amp;$J$4&amp;"!"&amp;"F"&amp;J27),PlayerNames,3,FALSE),PlayerID,2)&amp;" ("&amp;INDIRECT("Week"&amp;$J$4&amp;"!"&amp;"H"&amp;J27)&amp;")"</f>
        <v>Damon Ede (24.89)</v>
      </c>
      <c r="C27" s="167">
        <f t="shared" ref="C27:D34" ca="1" si="13">INDIRECT("Week"&amp;$J$4&amp;"!"&amp;"AB"&amp;J27)</f>
        <v>3</v>
      </c>
      <c r="D27" s="167">
        <f t="shared" ca="1" si="13"/>
        <v>1</v>
      </c>
      <c r="E27" s="851" t="str">
        <f ca="1">VLOOKUP(VLOOKUP(INDIRECT("Week"&amp;$J$4&amp;"!"&amp;"F"&amp;K27),PlayerNames,3,FALSE),PlayerID,2)&amp;" ("&amp;INDIRECT("Week"&amp;$J$4&amp;"!"&amp;"H"&amp;K27)&amp;")"</f>
        <v>James Taylor (22.27)</v>
      </c>
      <c r="F27" s="851"/>
      <c r="G27" s="851"/>
      <c r="H27" s="852"/>
      <c r="I27" s="169">
        <v>1</v>
      </c>
      <c r="J27">
        <f ca="1">(VLOOKUP(B25,TeamName,4,FALSE)+$I27+1)</f>
        <v>43</v>
      </c>
      <c r="K27">
        <f ca="1">(VLOOKUP(E25,TeamName,4,FALSE)+$I27+1)</f>
        <v>77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str">
        <f t="shared" ca="1" si="12"/>
        <v>Dave Mann (19.46)</v>
      </c>
      <c r="C28" s="168">
        <f t="shared" ca="1" si="13"/>
        <v>1</v>
      </c>
      <c r="D28" s="168">
        <f t="shared" ca="1" si="13"/>
        <v>3</v>
      </c>
      <c r="E28" s="848" t="str">
        <f t="shared" ref="E28:E34" ca="1" si="17">VLOOKUP(VLOOKUP(INDIRECT("Week"&amp;$J$4&amp;"!"&amp;"F"&amp;K28),PlayerNames,3,FALSE),PlayerID,2)&amp;" ("&amp;INDIRECT("Week"&amp;$J$4&amp;"!"&amp;"H"&amp;K28)&amp;")"</f>
        <v>Ben West (21.95)</v>
      </c>
      <c r="F28" s="848"/>
      <c r="G28" s="848"/>
      <c r="H28" s="849"/>
      <c r="I28" s="169">
        <v>2</v>
      </c>
      <c r="J28">
        <f ca="1">(VLOOKUP(B25,TeamName,4,FALSE)+$I28+1)</f>
        <v>44</v>
      </c>
      <c r="K28">
        <f ca="1">(VLOOKUP(E25,TeamName,4,FALSE)+$I28+1)</f>
        <v>78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str">
        <f t="shared" ca="1" si="12"/>
        <v>Andy Bridgman (21.85)</v>
      </c>
      <c r="C29" s="168">
        <f t="shared" ca="1" si="13"/>
        <v>3</v>
      </c>
      <c r="D29" s="168">
        <f t="shared" ca="1" si="13"/>
        <v>1</v>
      </c>
      <c r="E29" s="848" t="str">
        <f t="shared" ca="1" si="17"/>
        <v>Steven Mead (20.11)</v>
      </c>
      <c r="F29" s="848"/>
      <c r="G29" s="848"/>
      <c r="H29" s="849"/>
      <c r="I29" s="169">
        <v>3</v>
      </c>
      <c r="J29">
        <f ca="1">(VLOOKUP(B25,TeamName,4,FALSE)+$I29+1)</f>
        <v>45</v>
      </c>
      <c r="K29">
        <f ca="1">(VLOOKUP(E25,TeamName,4,FALSE)+$I29+1)</f>
        <v>79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str">
        <f t="shared" ca="1" si="12"/>
        <v>Daryl Reino (22.09)</v>
      </c>
      <c r="C30" s="168">
        <f t="shared" ca="1" si="13"/>
        <v>3</v>
      </c>
      <c r="D30" s="168">
        <f t="shared" ca="1" si="13"/>
        <v>1</v>
      </c>
      <c r="E30" s="848" t="str">
        <f t="shared" ca="1" si="17"/>
        <v>Mark Stephens (18.86)</v>
      </c>
      <c r="F30" s="848"/>
      <c r="G30" s="848"/>
      <c r="H30" s="849"/>
      <c r="I30" s="169">
        <v>4</v>
      </c>
      <c r="J30">
        <f ca="1">(VLOOKUP(B25,TeamName,4,FALSE)+$I30+1)</f>
        <v>46</v>
      </c>
      <c r="K30">
        <f ca="1">(VLOOKUP(E25,TeamName,4,FALSE)+$I30+1)</f>
        <v>80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str">
        <f t="shared" ca="1" si="12"/>
        <v>James Willcox (25.22)</v>
      </c>
      <c r="C31" s="168">
        <f t="shared" ca="1" si="13"/>
        <v>3</v>
      </c>
      <c r="D31" s="168">
        <f t="shared" ca="1" si="13"/>
        <v>1</v>
      </c>
      <c r="E31" s="848" t="str">
        <f t="shared" ca="1" si="17"/>
        <v>Scott Golding (20.04)</v>
      </c>
      <c r="F31" s="848"/>
      <c r="G31" s="848"/>
      <c r="H31" s="849"/>
      <c r="I31" s="169">
        <v>5</v>
      </c>
      <c r="J31">
        <f ca="1">(VLOOKUP(B25,TeamName,4,FALSE)+$I31+1)</f>
        <v>47</v>
      </c>
      <c r="K31">
        <f ca="1">(VLOOKUP(E25,TeamName,4,FALSE)+$I31+1)</f>
        <v>81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str">
        <f t="shared" ca="1" si="12"/>
        <v>Colin Mann (19.3)</v>
      </c>
      <c r="C32" s="168">
        <f t="shared" ca="1" si="13"/>
        <v>1</v>
      </c>
      <c r="D32" s="168">
        <f t="shared" ca="1" si="13"/>
        <v>3</v>
      </c>
      <c r="E32" s="848" t="str">
        <f t="shared" ca="1" si="17"/>
        <v>Andy Morgan (23.39)</v>
      </c>
      <c r="F32" s="848"/>
      <c r="G32" s="848"/>
      <c r="H32" s="849"/>
      <c r="I32" s="169">
        <v>6</v>
      </c>
      <c r="J32">
        <f ca="1">(VLOOKUP(B25,TeamName,4,FALSE)+$I32+1)</f>
        <v>48</v>
      </c>
      <c r="K32">
        <f ca="1">(VLOOKUP(E25,TeamName,4,FALSE)+$I32+1)</f>
        <v>82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str">
        <f t="shared" ca="1" si="12"/>
        <v>Martin Byrne (24.24)</v>
      </c>
      <c r="C33" s="168">
        <f t="shared" ca="1" si="13"/>
        <v>3</v>
      </c>
      <c r="D33" s="168">
        <f t="shared" ca="1" si="13"/>
        <v>0</v>
      </c>
      <c r="E33" s="848" t="str">
        <f t="shared" ca="1" si="17"/>
        <v>Dennis Harris (20.52)</v>
      </c>
      <c r="F33" s="848"/>
      <c r="G33" s="848"/>
      <c r="H33" s="849"/>
      <c r="I33" s="169">
        <v>7</v>
      </c>
      <c r="J33">
        <f ca="1">(VLOOKUP(B25,TeamName,4,FALSE)+$I33+1)</f>
        <v>49</v>
      </c>
      <c r="K33">
        <f ca="1">(VLOOKUP(E25,TeamName,4,FALSE)+$I33+1)</f>
        <v>83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str">
        <f t="shared" ca="1" si="12"/>
        <v>Damien Olver (21.76)</v>
      </c>
      <c r="C34" s="168">
        <f t="shared" ca="1" si="13"/>
        <v>3</v>
      </c>
      <c r="D34" s="168">
        <f t="shared" ca="1" si="13"/>
        <v>1</v>
      </c>
      <c r="E34" s="848" t="str">
        <f t="shared" ca="1" si="17"/>
        <v>David Read (22.51)</v>
      </c>
      <c r="F34" s="848"/>
      <c r="G34" s="848"/>
      <c r="H34" s="849"/>
      <c r="I34" s="169">
        <v>8</v>
      </c>
      <c r="J34">
        <f ca="1">(VLOOKUP(B25,TeamName,4,FALSE)+$I34+1)</f>
        <v>50</v>
      </c>
      <c r="K34">
        <f ca="1">(VLOOKUP(E25,TeamName,4,FALSE)+$I34+1)</f>
        <v>84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7 Fixtures</v>
      </c>
      <c r="N37" s="161"/>
      <c r="O37" s="161"/>
      <c r="P37" s="216">
        <f ca="1">INDIRECT("'Fixtures'!B"&amp;U39)</f>
        <v>43403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A63</v>
      </c>
      <c r="U39">
        <f ca="1">ROW(INDIRECT(T39))</f>
        <v>63</v>
      </c>
      <c r="W39" s="175" t="s">
        <v>91</v>
      </c>
    </row>
    <row r="40" spans="1:23" x14ac:dyDescent="0.25">
      <c r="B40" s="178" t="str">
        <f t="shared" ref="B40:B48" ca="1" si="18">VLOOKUP(W40,Teams,2,FALSE)</f>
        <v>WPBL</v>
      </c>
      <c r="C40" s="99">
        <f t="shared" ref="C40:C49" ca="1" si="19">VLOOKUP($W40,Teams,6,FALSE)</f>
        <v>6</v>
      </c>
      <c r="D40" s="99">
        <f t="shared" ref="D40:D49" ca="1" si="20">VLOOKUP($W40,Teams,7,FALSE)</f>
        <v>5</v>
      </c>
      <c r="E40" s="99">
        <f t="shared" ref="E40:E49" ca="1" si="21">VLOOKUP($W40,Teams,8,FALSE)</f>
        <v>1</v>
      </c>
      <c r="F40" s="100">
        <f t="shared" ref="F40:G49" ca="1" si="22">VLOOKUP($W40,Teams,12,FALSE)</f>
        <v>527</v>
      </c>
      <c r="G40" s="99">
        <f t="shared" ca="1" si="22"/>
        <v>527</v>
      </c>
      <c r="H40" s="99">
        <f t="shared" ref="H40:H49" ca="1" si="23">VLOOKUP($W40,Teams,13,FALSE)</f>
        <v>50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10</v>
      </c>
    </row>
    <row r="41" spans="1:23" x14ac:dyDescent="0.25">
      <c r="B41" s="178" t="str">
        <f t="shared" ca="1" si="18"/>
        <v>Arnie's Army</v>
      </c>
      <c r="C41" s="99">
        <f t="shared" ca="1" si="19"/>
        <v>6</v>
      </c>
      <c r="D41" s="99">
        <f t="shared" ca="1" si="20"/>
        <v>5</v>
      </c>
      <c r="E41" s="99">
        <f t="shared" ca="1" si="21"/>
        <v>0</v>
      </c>
      <c r="F41" s="100">
        <f t="shared" ca="1" si="22"/>
        <v>442</v>
      </c>
      <c r="G41" s="99">
        <f t="shared" ca="1" si="22"/>
        <v>442</v>
      </c>
      <c r="H41" s="99">
        <f t="shared" ca="1" si="23"/>
        <v>46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St Peter's</v>
      </c>
      <c r="N41" s="847" t="s">
        <v>2</v>
      </c>
      <c r="O41" s="847"/>
      <c r="P41" s="215" t="str">
        <f ca="1">INDIRECT("'Fixtures'!E"&amp;$U$39+2)</f>
        <v>The Farmers</v>
      </c>
      <c r="W41" s="175">
        <f ca="1">TeamSort!M3</f>
        <v>1</v>
      </c>
    </row>
    <row r="42" spans="1:23" x14ac:dyDescent="0.25">
      <c r="B42" s="178" t="str">
        <f t="shared" ca="1" si="18"/>
        <v>West Byfleet</v>
      </c>
      <c r="C42" s="99">
        <f t="shared" ca="1" si="19"/>
        <v>6</v>
      </c>
      <c r="D42" s="99">
        <f t="shared" ca="1" si="20"/>
        <v>5</v>
      </c>
      <c r="E42" s="99">
        <f t="shared" ca="1" si="21"/>
        <v>0</v>
      </c>
      <c r="F42" s="100">
        <f t="shared" ca="1" si="22"/>
        <v>406</v>
      </c>
      <c r="G42" s="99">
        <f t="shared" ca="1" si="22"/>
        <v>406</v>
      </c>
      <c r="H42" s="99">
        <f t="shared" ca="1" si="23"/>
        <v>46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Forestdale Forum</v>
      </c>
      <c r="N42" s="847" t="s">
        <v>2</v>
      </c>
      <c r="O42" s="847"/>
      <c r="P42" s="215" t="str">
        <f ca="1">INDIRECT("'Fixtures'!E"&amp;$U$39+3)</f>
        <v>Epsom Cons</v>
      </c>
      <c r="W42" s="175">
        <f ca="1">TeamSort!M4</f>
        <v>9</v>
      </c>
    </row>
    <row r="43" spans="1:23" x14ac:dyDescent="0.25">
      <c r="B43" s="178" t="str">
        <f t="shared" ca="1" si="18"/>
        <v>WWMC</v>
      </c>
      <c r="C43" s="99">
        <f t="shared" ca="1" si="19"/>
        <v>5</v>
      </c>
      <c r="D43" s="99">
        <f t="shared" ca="1" si="20"/>
        <v>5</v>
      </c>
      <c r="E43" s="99">
        <f t="shared" ca="1" si="21"/>
        <v>0</v>
      </c>
      <c r="F43" s="100">
        <f t="shared" ca="1" si="22"/>
        <v>413</v>
      </c>
      <c r="G43" s="99">
        <f t="shared" ca="1" si="22"/>
        <v>413</v>
      </c>
      <c r="H43" s="99">
        <f t="shared" ca="1" si="23"/>
        <v>45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Bishopsford</v>
      </c>
      <c r="N43" s="847" t="s">
        <v>2</v>
      </c>
      <c r="O43" s="847"/>
      <c r="P43" s="215" t="str">
        <f ca="1">INDIRECT("'Fixtures'!E"&amp;$U$39+4)</f>
        <v>Sunbury RBL</v>
      </c>
      <c r="W43" s="175">
        <f ca="1">TeamSort!M5</f>
        <v>8</v>
      </c>
    </row>
    <row r="44" spans="1:23" x14ac:dyDescent="0.25">
      <c r="B44" s="178" t="str">
        <f t="shared" ca="1" si="18"/>
        <v>Sunbury RBL</v>
      </c>
      <c r="C44" s="99">
        <f t="shared" ca="1" si="19"/>
        <v>6</v>
      </c>
      <c r="D44" s="99">
        <f t="shared" ca="1" si="20"/>
        <v>3</v>
      </c>
      <c r="E44" s="99">
        <f t="shared" ca="1" si="21"/>
        <v>1</v>
      </c>
      <c r="F44" s="100">
        <f t="shared" ca="1" si="22"/>
        <v>467</v>
      </c>
      <c r="G44" s="99">
        <f t="shared" ca="1" si="22"/>
        <v>467</v>
      </c>
      <c r="H44" s="99">
        <f t="shared" ca="1" si="23"/>
        <v>42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West Byfleet</v>
      </c>
      <c r="N44" s="847" t="s">
        <v>2</v>
      </c>
      <c r="O44" s="847"/>
      <c r="P44" s="215" t="str">
        <f ca="1">INDIRECT("'Fixtures'!E"&amp;$U$39+5)</f>
        <v>WPBL</v>
      </c>
      <c r="W44" s="175">
        <f ca="1">TeamSort!M6</f>
        <v>6</v>
      </c>
    </row>
    <row r="45" spans="1:23" x14ac:dyDescent="0.25">
      <c r="B45" s="178" t="str">
        <f t="shared" ca="1" si="18"/>
        <v>Bishopsford</v>
      </c>
      <c r="C45" s="99">
        <f t="shared" ca="1" si="19"/>
        <v>6</v>
      </c>
      <c r="D45" s="99">
        <f t="shared" ca="1" si="20"/>
        <v>0</v>
      </c>
      <c r="E45" s="99">
        <f t="shared" ca="1" si="21"/>
        <v>2</v>
      </c>
      <c r="F45" s="100">
        <f t="shared" ca="1" si="22"/>
        <v>358</v>
      </c>
      <c r="G45" s="99">
        <f t="shared" ca="1" si="22"/>
        <v>358</v>
      </c>
      <c r="H45" s="99">
        <f t="shared" ca="1" si="23"/>
        <v>27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WWMC</v>
      </c>
      <c r="N45" s="846" t="s">
        <v>2</v>
      </c>
      <c r="O45" s="846"/>
      <c r="P45" s="215" t="str">
        <f ca="1">INDIRECT("'Fixtures'!E"&amp;$U$39+6)</f>
        <v>Arnie's Army</v>
      </c>
      <c r="W45" s="175">
        <f ca="1">TeamSort!M7</f>
        <v>2</v>
      </c>
    </row>
    <row r="46" spans="1:23" x14ac:dyDescent="0.25">
      <c r="B46" s="178" t="str">
        <f t="shared" ca="1" si="18"/>
        <v>The Farmers</v>
      </c>
      <c r="C46" s="99">
        <f t="shared" ca="1" si="19"/>
        <v>6</v>
      </c>
      <c r="D46" s="99">
        <f t="shared" ca="1" si="20"/>
        <v>1</v>
      </c>
      <c r="E46" s="99">
        <f t="shared" ca="1" si="21"/>
        <v>0</v>
      </c>
      <c r="F46" s="100">
        <f t="shared" ca="1" si="22"/>
        <v>332</v>
      </c>
      <c r="G46" s="99">
        <f t="shared" ca="1" si="22"/>
        <v>332</v>
      </c>
      <c r="H46" s="99">
        <f t="shared" ca="1" si="23"/>
        <v>24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7</v>
      </c>
    </row>
    <row r="47" spans="1:23" x14ac:dyDescent="0.25">
      <c r="B47" s="178" t="str">
        <f t="shared" ca="1" si="18"/>
        <v>St Peter's</v>
      </c>
      <c r="C47" s="99">
        <f t="shared" ca="1" si="19"/>
        <v>6</v>
      </c>
      <c r="D47" s="99">
        <f t="shared" ca="1" si="20"/>
        <v>1</v>
      </c>
      <c r="E47" s="99">
        <f t="shared" ca="1" si="21"/>
        <v>1</v>
      </c>
      <c r="F47" s="100">
        <f t="shared" ca="1" si="22"/>
        <v>328</v>
      </c>
      <c r="G47" s="99">
        <f t="shared" ca="1" si="22"/>
        <v>328</v>
      </c>
      <c r="H47" s="99">
        <f t="shared" ca="1" si="23"/>
        <v>24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5</v>
      </c>
    </row>
    <row r="48" spans="1:23" x14ac:dyDescent="0.25">
      <c r="B48" s="178" t="str">
        <f t="shared" ca="1" si="18"/>
        <v>Epsom Cons</v>
      </c>
      <c r="C48" s="99">
        <f t="shared" ca="1" si="19"/>
        <v>5</v>
      </c>
      <c r="D48" s="99">
        <f t="shared" ca="1" si="20"/>
        <v>1</v>
      </c>
      <c r="E48" s="99">
        <f t="shared" ca="1" si="21"/>
        <v>0</v>
      </c>
      <c r="F48" s="100">
        <f t="shared" ca="1" si="22"/>
        <v>290</v>
      </c>
      <c r="G48" s="99">
        <f t="shared" ca="1" si="22"/>
        <v>290</v>
      </c>
      <c r="H48" s="99">
        <f t="shared" ca="1" si="23"/>
        <v>23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3</v>
      </c>
    </row>
    <row r="49" spans="2:23" x14ac:dyDescent="0.25">
      <c r="B49" s="178" t="str">
        <f ca="1">VLOOKUP(W49,Teams,2,FALSE)</f>
        <v>Forestdale Forum</v>
      </c>
      <c r="C49" s="99">
        <f t="shared" ca="1" si="19"/>
        <v>6</v>
      </c>
      <c r="D49" s="99">
        <f t="shared" ca="1" si="20"/>
        <v>0</v>
      </c>
      <c r="E49" s="99">
        <f t="shared" ca="1" si="21"/>
        <v>1</v>
      </c>
      <c r="F49" s="100">
        <f t="shared" ca="1" si="22"/>
        <v>352</v>
      </c>
      <c r="G49" s="99">
        <f t="shared" ca="1" si="22"/>
        <v>352</v>
      </c>
      <c r="H49" s="99">
        <f t="shared" ca="1" si="23"/>
        <v>21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4</v>
      </c>
    </row>
    <row r="50" spans="2:23" x14ac:dyDescent="0.25">
      <c r="B50" s="178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7" sqref="F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43397.409620138889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853"/>
      <c r="C5" s="854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855" t="str">
        <f ca="1">VLOOKUP(M6,Teams,2,FALSE)</f>
        <v>WPBL</v>
      </c>
      <c r="C6" s="856"/>
      <c r="D6" s="227">
        <f t="shared" ref="D6:D15" ca="1" si="0">VLOOKUP($M6,Teams,6,FALSE)</f>
        <v>6</v>
      </c>
      <c r="E6" s="227">
        <f t="shared" ref="E6:E15" ca="1" si="1">VLOOKUP($M6,Teams,7,FALSE)</f>
        <v>5</v>
      </c>
      <c r="F6" s="227">
        <f t="shared" ref="F6:F15" ca="1" si="2">VLOOKUP($M6,Teams,8,FALSE)</f>
        <v>1</v>
      </c>
      <c r="G6" s="227">
        <f ca="1">D6-E6-F6</f>
        <v>0</v>
      </c>
      <c r="H6" s="227">
        <f t="shared" ref="H6:H15" ca="1" si="3">VLOOKUP($M6,Teams,9,FALSE)</f>
        <v>141</v>
      </c>
      <c r="I6" s="227">
        <f t="shared" ref="I6:I15" ca="1" si="4">VLOOKUP($M6,Teams,10,FALSE)</f>
        <v>74</v>
      </c>
      <c r="J6" s="228">
        <f ca="1">H6-I6</f>
        <v>67</v>
      </c>
      <c r="K6" s="227">
        <f t="shared" ref="K6:K15" ca="1" si="5">VLOOKUP($M6,Teams,12,FALSE)</f>
        <v>527</v>
      </c>
      <c r="L6" s="229">
        <f t="shared" ref="L6:L15" ca="1" si="6">VLOOKUP($M6,Teams,13,FALSE)</f>
        <v>50</v>
      </c>
      <c r="M6" s="76">
        <f ca="1">TeamSort!M2</f>
        <v>10</v>
      </c>
      <c r="N6" s="4">
        <f ca="1">L6/D6</f>
        <v>8.3333333333333339</v>
      </c>
    </row>
    <row r="7" spans="1:14" ht="15" customHeight="1" x14ac:dyDescent="0.2">
      <c r="A7" s="76"/>
      <c r="B7" s="855" t="str">
        <f ca="1">VLOOKUP(M7,Teams,2,FALSE)</f>
        <v>Arnie's Army</v>
      </c>
      <c r="C7" s="856"/>
      <c r="D7" s="227">
        <f t="shared" ca="1" si="0"/>
        <v>6</v>
      </c>
      <c r="E7" s="227">
        <f t="shared" ca="1" si="1"/>
        <v>5</v>
      </c>
      <c r="F7" s="227">
        <f t="shared" ca="1" si="2"/>
        <v>0</v>
      </c>
      <c r="G7" s="227">
        <f t="shared" ref="G7:G15" ca="1" si="7">D7-E7-F7</f>
        <v>1</v>
      </c>
      <c r="H7" s="227">
        <f t="shared" ca="1" si="3"/>
        <v>125</v>
      </c>
      <c r="I7" s="227">
        <f t="shared" ca="1" si="4"/>
        <v>86</v>
      </c>
      <c r="J7" s="228">
        <f t="shared" ref="J7:J15" ca="1" si="8">H7-I7</f>
        <v>39</v>
      </c>
      <c r="K7" s="227">
        <f t="shared" ca="1" si="5"/>
        <v>442</v>
      </c>
      <c r="L7" s="229">
        <f t="shared" ca="1" si="6"/>
        <v>46</v>
      </c>
      <c r="M7" s="76">
        <f ca="1">TeamSort!M3</f>
        <v>1</v>
      </c>
      <c r="N7" s="173">
        <f t="shared" ref="N7:N15" ca="1" si="9">L7/D7</f>
        <v>7.666666666666667</v>
      </c>
    </row>
    <row r="8" spans="1:14" x14ac:dyDescent="0.2">
      <c r="A8" s="76"/>
      <c r="B8" s="855" t="str">
        <f t="shared" ref="B8:B14" ca="1" si="10">VLOOKUP(M8,Teams,2,FALSE)</f>
        <v>West Byfleet</v>
      </c>
      <c r="C8" s="856"/>
      <c r="D8" s="227">
        <f t="shared" ca="1" si="0"/>
        <v>6</v>
      </c>
      <c r="E8" s="227">
        <f t="shared" ca="1" si="1"/>
        <v>5</v>
      </c>
      <c r="F8" s="227">
        <f t="shared" ca="1" si="2"/>
        <v>0</v>
      </c>
      <c r="G8" s="227">
        <f t="shared" ca="1" si="7"/>
        <v>1</v>
      </c>
      <c r="H8" s="227">
        <f t="shared" ca="1" si="3"/>
        <v>116</v>
      </c>
      <c r="I8" s="227">
        <f t="shared" ca="1" si="4"/>
        <v>94</v>
      </c>
      <c r="J8" s="228">
        <f t="shared" ca="1" si="8"/>
        <v>22</v>
      </c>
      <c r="K8" s="227">
        <f t="shared" ca="1" si="5"/>
        <v>406</v>
      </c>
      <c r="L8" s="229">
        <f t="shared" ca="1" si="6"/>
        <v>46</v>
      </c>
      <c r="M8" s="76">
        <f ca="1">TeamSort!M4</f>
        <v>9</v>
      </c>
      <c r="N8" s="173">
        <f t="shared" ca="1" si="9"/>
        <v>7.666666666666667</v>
      </c>
    </row>
    <row r="9" spans="1:14" x14ac:dyDescent="0.2">
      <c r="A9" s="76"/>
      <c r="B9" s="857" t="str">
        <f t="shared" ca="1" si="10"/>
        <v>WWMC</v>
      </c>
      <c r="C9" s="858"/>
      <c r="D9" s="225">
        <f t="shared" ca="1" si="0"/>
        <v>5</v>
      </c>
      <c r="E9" s="225">
        <f t="shared" ca="1" si="1"/>
        <v>5</v>
      </c>
      <c r="F9" s="225">
        <f t="shared" ca="1" si="2"/>
        <v>0</v>
      </c>
      <c r="G9" s="225">
        <f t="shared" ca="1" si="7"/>
        <v>0</v>
      </c>
      <c r="H9" s="225">
        <f t="shared" ca="1" si="3"/>
        <v>119</v>
      </c>
      <c r="I9" s="225">
        <f t="shared" ca="1" si="4"/>
        <v>53</v>
      </c>
      <c r="J9" s="226">
        <f t="shared" ca="1" si="8"/>
        <v>66</v>
      </c>
      <c r="K9" s="225">
        <f t="shared" ca="1" si="5"/>
        <v>413</v>
      </c>
      <c r="L9" s="230">
        <f t="shared" ca="1" si="6"/>
        <v>45</v>
      </c>
      <c r="M9" s="76">
        <f ca="1">TeamSort!M5</f>
        <v>8</v>
      </c>
      <c r="N9" s="173">
        <f t="shared" ca="1" si="9"/>
        <v>9</v>
      </c>
    </row>
    <row r="10" spans="1:14" x14ac:dyDescent="0.2">
      <c r="A10" s="76"/>
      <c r="B10" s="857" t="str">
        <f t="shared" ca="1" si="10"/>
        <v>Sunbury RBL</v>
      </c>
      <c r="C10" s="858"/>
      <c r="D10" s="225">
        <f t="shared" ca="1" si="0"/>
        <v>6</v>
      </c>
      <c r="E10" s="225">
        <f t="shared" ca="1" si="1"/>
        <v>3</v>
      </c>
      <c r="F10" s="225">
        <f t="shared" ca="1" si="2"/>
        <v>1</v>
      </c>
      <c r="G10" s="225">
        <f t="shared" ca="1" si="7"/>
        <v>2</v>
      </c>
      <c r="H10" s="225">
        <f t="shared" ca="1" si="3"/>
        <v>117</v>
      </c>
      <c r="I10" s="225">
        <f t="shared" ca="1" si="4"/>
        <v>92</v>
      </c>
      <c r="J10" s="226">
        <f t="shared" ca="1" si="8"/>
        <v>25</v>
      </c>
      <c r="K10" s="225">
        <f t="shared" ca="1" si="5"/>
        <v>467</v>
      </c>
      <c r="L10" s="230">
        <f t="shared" ca="1" si="6"/>
        <v>42</v>
      </c>
      <c r="M10" s="76">
        <f ca="1">TeamSort!M6</f>
        <v>6</v>
      </c>
      <c r="N10" s="173">
        <f t="shared" ca="1" si="9"/>
        <v>7</v>
      </c>
    </row>
    <row r="11" spans="1:14" x14ac:dyDescent="0.2">
      <c r="A11" s="76"/>
      <c r="B11" s="857" t="str">
        <f t="shared" ca="1" si="10"/>
        <v>Bishopsford</v>
      </c>
      <c r="C11" s="858"/>
      <c r="D11" s="225">
        <f t="shared" ca="1" si="0"/>
        <v>6</v>
      </c>
      <c r="E11" s="225">
        <f t="shared" ca="1" si="1"/>
        <v>0</v>
      </c>
      <c r="F11" s="225">
        <f t="shared" ca="1" si="2"/>
        <v>2</v>
      </c>
      <c r="G11" s="225">
        <f t="shared" ca="1" si="7"/>
        <v>4</v>
      </c>
      <c r="H11" s="225">
        <f t="shared" ca="1" si="3"/>
        <v>85</v>
      </c>
      <c r="I11" s="225">
        <f t="shared" ca="1" si="4"/>
        <v>126</v>
      </c>
      <c r="J11" s="226">
        <f t="shared" ca="1" si="8"/>
        <v>-41</v>
      </c>
      <c r="K11" s="225">
        <f t="shared" ca="1" si="5"/>
        <v>358</v>
      </c>
      <c r="L11" s="230">
        <f t="shared" ca="1" si="6"/>
        <v>27</v>
      </c>
      <c r="M11" s="76">
        <f ca="1">TeamSort!M7</f>
        <v>2</v>
      </c>
      <c r="N11" s="173">
        <f t="shared" ca="1" si="9"/>
        <v>4.5</v>
      </c>
    </row>
    <row r="12" spans="1:14" x14ac:dyDescent="0.2">
      <c r="A12" s="76"/>
      <c r="B12" s="857" t="str">
        <f t="shared" ca="1" si="10"/>
        <v>The Farmers</v>
      </c>
      <c r="C12" s="858"/>
      <c r="D12" s="225">
        <f t="shared" ca="1" si="0"/>
        <v>6</v>
      </c>
      <c r="E12" s="225">
        <f t="shared" ca="1" si="1"/>
        <v>1</v>
      </c>
      <c r="F12" s="225">
        <f t="shared" ca="1" si="2"/>
        <v>0</v>
      </c>
      <c r="G12" s="225">
        <f t="shared" ca="1" si="7"/>
        <v>5</v>
      </c>
      <c r="H12" s="225">
        <f t="shared" ca="1" si="3"/>
        <v>84</v>
      </c>
      <c r="I12" s="225">
        <f t="shared" ca="1" si="4"/>
        <v>128</v>
      </c>
      <c r="J12" s="226">
        <f t="shared" ca="1" si="8"/>
        <v>-44</v>
      </c>
      <c r="K12" s="225">
        <f t="shared" ca="1" si="5"/>
        <v>332</v>
      </c>
      <c r="L12" s="230">
        <f t="shared" ca="1" si="6"/>
        <v>24</v>
      </c>
      <c r="M12" s="76">
        <f ca="1">TeamSort!M8</f>
        <v>7</v>
      </c>
      <c r="N12" s="173">
        <f t="shared" ca="1" si="9"/>
        <v>4</v>
      </c>
    </row>
    <row r="13" spans="1:14" x14ac:dyDescent="0.2">
      <c r="A13" s="76"/>
      <c r="B13" s="857" t="str">
        <f t="shared" ca="1" si="10"/>
        <v>St Peter's</v>
      </c>
      <c r="C13" s="858"/>
      <c r="D13" s="225">
        <f t="shared" ca="1" si="0"/>
        <v>6</v>
      </c>
      <c r="E13" s="225">
        <f t="shared" ca="1" si="1"/>
        <v>1</v>
      </c>
      <c r="F13" s="225">
        <f t="shared" ca="1" si="2"/>
        <v>1</v>
      </c>
      <c r="G13" s="225">
        <f t="shared" ca="1" si="7"/>
        <v>4</v>
      </c>
      <c r="H13" s="225">
        <f t="shared" ca="1" si="3"/>
        <v>76</v>
      </c>
      <c r="I13" s="225">
        <f t="shared" ca="1" si="4"/>
        <v>127</v>
      </c>
      <c r="J13" s="226">
        <f t="shared" ca="1" si="8"/>
        <v>-51</v>
      </c>
      <c r="K13" s="225">
        <f t="shared" ca="1" si="5"/>
        <v>328</v>
      </c>
      <c r="L13" s="230">
        <f t="shared" ca="1" si="6"/>
        <v>24</v>
      </c>
      <c r="M13" s="76">
        <f ca="1">TeamSort!M9</f>
        <v>5</v>
      </c>
      <c r="N13" s="173">
        <f t="shared" ca="1" si="9"/>
        <v>4</v>
      </c>
    </row>
    <row r="14" spans="1:14" x14ac:dyDescent="0.2">
      <c r="A14" s="76"/>
      <c r="B14" s="857" t="str">
        <f t="shared" ca="1" si="10"/>
        <v>Epsom Cons</v>
      </c>
      <c r="C14" s="858"/>
      <c r="D14" s="225">
        <f t="shared" ca="1" si="0"/>
        <v>5</v>
      </c>
      <c r="E14" s="225">
        <f t="shared" ca="1" si="1"/>
        <v>1</v>
      </c>
      <c r="F14" s="225">
        <f t="shared" ca="1" si="2"/>
        <v>0</v>
      </c>
      <c r="G14" s="225">
        <f t="shared" ca="1" si="7"/>
        <v>4</v>
      </c>
      <c r="H14" s="225">
        <f t="shared" ca="1" si="3"/>
        <v>73</v>
      </c>
      <c r="I14" s="225">
        <f t="shared" ca="1" si="4"/>
        <v>107</v>
      </c>
      <c r="J14" s="226">
        <f t="shared" ca="1" si="8"/>
        <v>-34</v>
      </c>
      <c r="K14" s="225">
        <f t="shared" ca="1" si="5"/>
        <v>290</v>
      </c>
      <c r="L14" s="230">
        <f t="shared" ca="1" si="6"/>
        <v>23</v>
      </c>
      <c r="M14" s="76">
        <f ca="1">TeamSort!M10</f>
        <v>3</v>
      </c>
      <c r="N14" s="173">
        <f t="shared" ca="1" si="9"/>
        <v>4.5999999999999996</v>
      </c>
    </row>
    <row r="15" spans="1:14" ht="13.5" thickBot="1" x14ac:dyDescent="0.25">
      <c r="A15" s="76"/>
      <c r="B15" s="859" t="str">
        <f ca="1">VLOOKUP(M15,Teams,2,FALSE)</f>
        <v>Forestdale Forum</v>
      </c>
      <c r="C15" s="860"/>
      <c r="D15" s="251">
        <f t="shared" ca="1" si="0"/>
        <v>6</v>
      </c>
      <c r="E15" s="251">
        <f t="shared" ca="1" si="1"/>
        <v>0</v>
      </c>
      <c r="F15" s="251">
        <f t="shared" ca="1" si="2"/>
        <v>1</v>
      </c>
      <c r="G15" s="251">
        <f t="shared" ca="1" si="7"/>
        <v>5</v>
      </c>
      <c r="H15" s="251">
        <f t="shared" ca="1" si="3"/>
        <v>82</v>
      </c>
      <c r="I15" s="251">
        <f t="shared" ca="1" si="4"/>
        <v>131</v>
      </c>
      <c r="J15" s="252">
        <f t="shared" ca="1" si="8"/>
        <v>-49</v>
      </c>
      <c r="K15" s="251">
        <f t="shared" ca="1" si="5"/>
        <v>352</v>
      </c>
      <c r="L15" s="253">
        <f t="shared" ca="1" si="6"/>
        <v>21</v>
      </c>
      <c r="M15" s="175">
        <f ca="1">TeamSort!M11</f>
        <v>4</v>
      </c>
      <c r="N15" s="173">
        <f t="shared" ca="1" si="9"/>
        <v>3.5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Q52" sqref="Q52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658</v>
      </c>
      <c r="C3" s="175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7" t="s">
        <v>817</v>
      </c>
      <c r="C4" s="175">
        <v>156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8" t="s">
        <v>593</v>
      </c>
      <c r="C5" s="175">
        <v>152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8" t="s">
        <v>810</v>
      </c>
      <c r="C6" s="175">
        <v>147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7" t="s">
        <v>774</v>
      </c>
      <c r="C7" s="176">
        <v>141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7" t="s">
        <v>800</v>
      </c>
      <c r="C8" s="175">
        <v>138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4" t="s">
        <v>824</v>
      </c>
      <c r="C9" s="175">
        <v>134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4" t="s">
        <v>814</v>
      </c>
      <c r="C10" s="175">
        <v>130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687</v>
      </c>
      <c r="C11" s="175">
        <v>130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7" t="s">
        <v>687</v>
      </c>
      <c r="C12" s="175">
        <v>130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8" t="s">
        <v>808</v>
      </c>
      <c r="C13" s="175">
        <v>126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781</v>
      </c>
      <c r="C14" s="175">
        <v>126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739</v>
      </c>
      <c r="C15" s="176">
        <v>125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8" t="s">
        <v>818</v>
      </c>
      <c r="C16" s="175">
        <v>124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788</v>
      </c>
      <c r="C17" s="175">
        <v>122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791</v>
      </c>
      <c r="C18" s="176">
        <v>121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599</v>
      </c>
      <c r="C19" s="175">
        <v>121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8" t="s">
        <v>820</v>
      </c>
      <c r="C20" s="175">
        <v>121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7" t="s">
        <v>696</v>
      </c>
      <c r="C21" s="175">
        <v>120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589</v>
      </c>
      <c r="C22" s="175">
        <v>120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775</v>
      </c>
      <c r="C23" s="175">
        <v>118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8" t="s">
        <v>588</v>
      </c>
      <c r="C24" s="175">
        <v>118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599</v>
      </c>
      <c r="C25" s="175">
        <v>116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7" t="s">
        <v>589</v>
      </c>
      <c r="C26" s="175">
        <v>116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4" t="s">
        <v>739</v>
      </c>
      <c r="C27" s="175">
        <v>116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7" t="s">
        <v>777</v>
      </c>
      <c r="C28" s="176">
        <v>116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642</v>
      </c>
      <c r="C29" s="175">
        <v>116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811</v>
      </c>
      <c r="C30" s="175">
        <v>116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586</v>
      </c>
      <c r="C31" s="175">
        <v>116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790</v>
      </c>
      <c r="C32" s="175">
        <v>116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8" t="s">
        <v>615</v>
      </c>
      <c r="C33" s="175">
        <v>114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7" t="s">
        <v>631</v>
      </c>
      <c r="C34" s="175">
        <v>113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788</v>
      </c>
      <c r="C35" s="175">
        <v>112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8" t="s">
        <v>809</v>
      </c>
      <c r="C36" s="175">
        <v>112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697</v>
      </c>
      <c r="C37" s="175">
        <v>112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668</v>
      </c>
      <c r="C38" s="176">
        <v>112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777</v>
      </c>
      <c r="C39" s="175">
        <v>111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715</v>
      </c>
      <c r="C40" s="175">
        <v>111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823</v>
      </c>
      <c r="C41" s="175">
        <v>111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777</v>
      </c>
      <c r="C42" s="175">
        <v>110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8" t="s">
        <v>599</v>
      </c>
      <c r="C43" s="175">
        <v>110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 t="s">
        <v>775</v>
      </c>
      <c r="C44" s="175">
        <v>109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8" t="s">
        <v>637</v>
      </c>
      <c r="C45" s="175">
        <v>108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8" t="s">
        <v>715</v>
      </c>
      <c r="C46" s="175">
        <v>107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8" t="s">
        <v>685</v>
      </c>
      <c r="C47" s="175">
        <v>107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696</v>
      </c>
      <c r="C48" s="175">
        <v>106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595</v>
      </c>
      <c r="C49" s="175">
        <v>106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817</v>
      </c>
      <c r="C50" s="176">
        <v>106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819</v>
      </c>
      <c r="C51" s="175">
        <v>104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589</v>
      </c>
      <c r="C52" s="175">
        <v>104</v>
      </c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 t="s">
        <v>777</v>
      </c>
      <c r="C53" s="175">
        <v>103</v>
      </c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4" t="s">
        <v>634</v>
      </c>
      <c r="C54" s="176">
        <v>102</v>
      </c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603</v>
      </c>
      <c r="C55" s="175">
        <v>100</v>
      </c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642</v>
      </c>
      <c r="C56" s="175">
        <v>100</v>
      </c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 t="s">
        <v>687</v>
      </c>
      <c r="C57" s="176">
        <v>100</v>
      </c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809</v>
      </c>
      <c r="C58" s="176">
        <v>100</v>
      </c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795</v>
      </c>
      <c r="C59" s="175">
        <v>100</v>
      </c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6"/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/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4"/>
      <c r="C64" s="176"/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/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7"/>
      <c r="C68" s="176"/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4"/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/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4"/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C73" s="176"/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C74" s="176"/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7"/>
      <c r="C76" s="176"/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7"/>
      <c r="C77" s="175"/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7"/>
      <c r="C78" s="175"/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/>
      <c r="C79" s="175"/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4"/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4"/>
      <c r="C81" s="176"/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4"/>
      <c r="C83" s="176"/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/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7"/>
      <c r="C85" s="176"/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4"/>
      <c r="C86" s="176"/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8"/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/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/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/>
      <c r="C91" s="175"/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4"/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C93" s="176"/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/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/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C100" s="176"/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/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8"/>
      <c r="C102" s="175"/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/>
      <c r="C103" s="176"/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/>
      <c r="C104" s="176"/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/>
      <c r="C105" s="175"/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59">
    <sortCondition descending="1" ref="C59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6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39</v>
      </c>
      <c r="E5" s="77">
        <f t="shared" ref="E5:E68" ca="1" si="3">IF(AND(J2=FALSE,H5=0),"",ROUND(VLOOKUP($I5,PlayerID,18,FALSE),0))</f>
        <v>20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82</v>
      </c>
      <c r="H5" s="78">
        <f t="shared" ref="H5:H68" ca="1" si="6">IF(ISNA(I5),0,VLOOKUP($I5,PlayerID,20,FALSE))</f>
        <v>82</v>
      </c>
      <c r="I5" s="78">
        <f ca="1">AllPlayers!X2</f>
        <v>26</v>
      </c>
      <c r="K5" s="75" t="str">
        <f t="shared" ref="K5:K68" ca="1" si="7">IF(ISNA(N5),"",VLOOKUP(N5,PlayerID,2,FALSE))</f>
        <v>Gary Eastwood</v>
      </c>
      <c r="L5" s="84" t="str">
        <f t="shared" ref="L5:L68" ca="1" si="8">IF(LEN(K5)&gt;0,VLOOKUP(VLOOKUP($N5,PlayerID,3,FALSE),Teams,3,FALSE),"")</f>
        <v>(Sunbury)</v>
      </c>
      <c r="M5" s="86">
        <f t="shared" ref="M5:M68" ca="1" si="9">IF(LEN(K5)&gt;0,VLOOKUP(N5,PlayerID,25,FALSE),"")</f>
        <v>10</v>
      </c>
      <c r="N5" s="76">
        <f ca="1">AllPlayers!AC2</f>
        <v>126</v>
      </c>
    </row>
    <row r="6" spans="1:14" x14ac:dyDescent="0.2">
      <c r="A6" s="156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31</v>
      </c>
      <c r="E6" s="77">
        <f t="shared" ca="1" si="3"/>
        <v>20</v>
      </c>
      <c r="F6" s="77">
        <f t="shared" ca="1" si="4"/>
        <v>2</v>
      </c>
      <c r="G6" s="78">
        <f t="shared" ca="1" si="5"/>
        <v>77</v>
      </c>
      <c r="H6" s="78">
        <f t="shared" ca="1" si="6"/>
        <v>77</v>
      </c>
      <c r="I6" s="78">
        <f ca="1">AllPlayers!X3</f>
        <v>179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9</v>
      </c>
      <c r="N6" s="76">
        <f ca="1">AllPlayers!AC3</f>
        <v>235</v>
      </c>
    </row>
    <row r="7" spans="1:14" x14ac:dyDescent="0.2">
      <c r="A7" s="156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35</v>
      </c>
      <c r="E7" s="77">
        <f t="shared" ca="1" si="3"/>
        <v>15</v>
      </c>
      <c r="F7" s="77">
        <f t="shared" ca="1" si="4"/>
        <v>3</v>
      </c>
      <c r="G7" s="78">
        <f t="shared" ca="1" si="5"/>
        <v>74</v>
      </c>
      <c r="H7" s="78">
        <f t="shared" ca="1" si="6"/>
        <v>74</v>
      </c>
      <c r="I7" s="78">
        <f ca="1">AllPlayers!X4</f>
        <v>226</v>
      </c>
      <c r="K7" s="75" t="str">
        <f t="shared" ca="1" si="7"/>
        <v>Gary Creamer</v>
      </c>
      <c r="L7" s="84" t="str">
        <f t="shared" ca="1" si="8"/>
        <v>(Forestdale)</v>
      </c>
      <c r="M7" s="86">
        <f t="shared" ca="1" si="9"/>
        <v>8</v>
      </c>
      <c r="N7" s="76">
        <f ca="1">AllPlayers!AC4</f>
        <v>78</v>
      </c>
    </row>
    <row r="8" spans="1:14" x14ac:dyDescent="0.2">
      <c r="A8" s="156">
        <f t="shared" ref="A8:A70" si="10">A7+1</f>
        <v>4</v>
      </c>
      <c r="B8" s="75" t="str">
        <f t="shared" ca="1" si="0"/>
        <v>Steve Ferguson</v>
      </c>
      <c r="C8" s="84" t="str">
        <f t="shared" ca="1" si="1"/>
        <v>(WPBL)</v>
      </c>
      <c r="D8" s="85">
        <f t="shared" ca="1" si="2"/>
        <v>40</v>
      </c>
      <c r="E8" s="77">
        <f t="shared" ca="1" si="3"/>
        <v>10</v>
      </c>
      <c r="F8" s="77">
        <f t="shared" ca="1" si="4"/>
        <v>4</v>
      </c>
      <c r="G8" s="78">
        <f t="shared" ca="1" si="5"/>
        <v>72</v>
      </c>
      <c r="H8" s="78">
        <f t="shared" ca="1" si="6"/>
        <v>72</v>
      </c>
      <c r="I8" s="78">
        <f ca="1">AllPlayers!X5</f>
        <v>235</v>
      </c>
      <c r="K8" s="75" t="str">
        <f t="shared" ca="1" si="7"/>
        <v>Jason Kelly</v>
      </c>
      <c r="L8" s="84" t="str">
        <f t="shared" ca="1" si="8"/>
        <v>(WPBL)</v>
      </c>
      <c r="M8" s="86">
        <f t="shared" ca="1" si="9"/>
        <v>8</v>
      </c>
      <c r="N8" s="76">
        <f ca="1">AllPlayers!AC5</f>
        <v>229</v>
      </c>
    </row>
    <row r="9" spans="1:14" x14ac:dyDescent="0.2">
      <c r="A9" s="156">
        <f t="shared" si="10"/>
        <v>5</v>
      </c>
      <c r="B9" s="75" t="str">
        <f t="shared" ca="1" si="0"/>
        <v>Alan Casey</v>
      </c>
      <c r="C9" s="84" t="str">
        <f t="shared" ca="1" si="1"/>
        <v>(Sunbury)</v>
      </c>
      <c r="D9" s="85">
        <f t="shared" ca="1" si="2"/>
        <v>24</v>
      </c>
      <c r="E9" s="77">
        <f t="shared" ca="1" si="3"/>
        <v>18</v>
      </c>
      <c r="F9" s="77">
        <f t="shared" ca="1" si="4"/>
        <v>3</v>
      </c>
      <c r="G9" s="78">
        <f t="shared" ca="1" si="5"/>
        <v>69</v>
      </c>
      <c r="H9" s="78">
        <f t="shared" ca="1" si="6"/>
        <v>69</v>
      </c>
      <c r="I9" s="78">
        <f ca="1">AllPlayers!X6</f>
        <v>132</v>
      </c>
      <c r="K9" s="75" t="str">
        <f t="shared" ca="1" si="7"/>
        <v>John Power</v>
      </c>
      <c r="L9" s="84" t="str">
        <f t="shared" ca="1" si="8"/>
        <v>(Arnie's Army)</v>
      </c>
      <c r="M9" s="86">
        <f t="shared" ca="1" si="9"/>
        <v>8</v>
      </c>
      <c r="N9" s="76">
        <f ca="1">AllPlayers!AC6</f>
        <v>6</v>
      </c>
    </row>
    <row r="10" spans="1:14" x14ac:dyDescent="0.2">
      <c r="A10" s="156">
        <f t="shared" si="10"/>
        <v>6</v>
      </c>
      <c r="B10" s="75" t="str">
        <f t="shared" ca="1" si="0"/>
        <v>Kurtis Atkins</v>
      </c>
      <c r="C10" s="84" t="str">
        <f t="shared" ca="1" si="1"/>
        <v>(WPBL)</v>
      </c>
      <c r="D10" s="85">
        <f t="shared" ca="1" si="2"/>
        <v>26</v>
      </c>
      <c r="E10" s="77">
        <f t="shared" ca="1" si="3"/>
        <v>17</v>
      </c>
      <c r="F10" s="77">
        <f t="shared" ca="1" si="4"/>
        <v>3</v>
      </c>
      <c r="G10" s="78">
        <f t="shared" ca="1" si="5"/>
        <v>69</v>
      </c>
      <c r="H10" s="78">
        <f t="shared" ca="1" si="6"/>
        <v>69</v>
      </c>
      <c r="I10" s="78">
        <f ca="1">AllPlayers!X7</f>
        <v>231</v>
      </c>
      <c r="K10" s="75" t="str">
        <f t="shared" ca="1" si="7"/>
        <v>Nigel Prior</v>
      </c>
      <c r="L10" s="84" t="str">
        <f t="shared" ca="1" si="8"/>
        <v>(West Byfleet)</v>
      </c>
      <c r="M10" s="86">
        <f t="shared" ca="1" si="9"/>
        <v>8</v>
      </c>
      <c r="N10" s="76">
        <f ca="1">AllPlayers!AC7</f>
        <v>208</v>
      </c>
    </row>
    <row r="11" spans="1:14" x14ac:dyDescent="0.2">
      <c r="A11" s="156">
        <f t="shared" si="10"/>
        <v>7</v>
      </c>
      <c r="B11" s="75" t="str">
        <f t="shared" ca="1" si="0"/>
        <v>Gary Eastwood</v>
      </c>
      <c r="C11" s="84" t="str">
        <f t="shared" ca="1" si="1"/>
        <v>(Sunbury)</v>
      </c>
      <c r="D11" s="85">
        <f t="shared" ca="1" si="2"/>
        <v>36</v>
      </c>
      <c r="E11" s="77">
        <f t="shared" ca="1" si="3"/>
        <v>14</v>
      </c>
      <c r="F11" s="77">
        <f t="shared" ca="1" si="4"/>
        <v>1</v>
      </c>
      <c r="G11" s="78">
        <f t="shared" ca="1" si="5"/>
        <v>67</v>
      </c>
      <c r="H11" s="78">
        <f t="shared" ca="1" si="6"/>
        <v>67</v>
      </c>
      <c r="I11" s="78">
        <f ca="1">AllPlayers!X8</f>
        <v>126</v>
      </c>
      <c r="K11" s="75" t="str">
        <f t="shared" ca="1" si="7"/>
        <v>Steve Lovett</v>
      </c>
      <c r="L11" s="84" t="str">
        <f t="shared" ca="1" si="8"/>
        <v>(WPBL)</v>
      </c>
      <c r="M11" s="86">
        <f t="shared" ca="1" si="9"/>
        <v>8</v>
      </c>
      <c r="N11" s="76">
        <f ca="1">AllPlayers!AC8</f>
        <v>226</v>
      </c>
    </row>
    <row r="12" spans="1:14" x14ac:dyDescent="0.2">
      <c r="A12" s="156">
        <f t="shared" si="10"/>
        <v>8</v>
      </c>
      <c r="B12" s="75" t="str">
        <f t="shared" ca="1" si="0"/>
        <v>Lukasz Sawicki</v>
      </c>
      <c r="C12" s="84" t="str">
        <f t="shared" ca="1" si="1"/>
        <v>(Arnie's Army)</v>
      </c>
      <c r="D12" s="85">
        <f t="shared" ca="1" si="2"/>
        <v>36</v>
      </c>
      <c r="E12" s="77">
        <f t="shared" ca="1" si="3"/>
        <v>14</v>
      </c>
      <c r="F12" s="77">
        <f t="shared" ca="1" si="4"/>
        <v>1</v>
      </c>
      <c r="G12" s="78">
        <f t="shared" ca="1" si="5"/>
        <v>67</v>
      </c>
      <c r="H12" s="78">
        <f t="shared" ca="1" si="6"/>
        <v>67</v>
      </c>
      <c r="I12" s="78">
        <f ca="1">AllPlayers!X9</f>
        <v>12</v>
      </c>
      <c r="K12" s="75" t="str">
        <f t="shared" ca="1" si="7"/>
        <v>Andrew Foster</v>
      </c>
      <c r="L12" s="84" t="str">
        <f t="shared" ca="1" si="8"/>
        <v>(WWMC)</v>
      </c>
      <c r="M12" s="86">
        <f t="shared" ca="1" si="9"/>
        <v>7</v>
      </c>
      <c r="N12" s="76">
        <f ca="1">AllPlayers!AC9</f>
        <v>177</v>
      </c>
    </row>
    <row r="13" spans="1:14" x14ac:dyDescent="0.2">
      <c r="A13" s="156">
        <f t="shared" si="10"/>
        <v>9</v>
      </c>
      <c r="B13" s="75" t="str">
        <f t="shared" ca="1" si="0"/>
        <v xml:space="preserve">Nick Ellis </v>
      </c>
      <c r="C13" s="84" t="str">
        <f t="shared" ca="1" si="1"/>
        <v>(Arnie's Army)</v>
      </c>
      <c r="D13" s="85">
        <f t="shared" ca="1" si="2"/>
        <v>32</v>
      </c>
      <c r="E13" s="77">
        <f t="shared" ca="1" si="3"/>
        <v>10</v>
      </c>
      <c r="F13" s="77">
        <f t="shared" ca="1" si="4"/>
        <v>4</v>
      </c>
      <c r="G13" s="78">
        <f t="shared" ca="1" si="5"/>
        <v>64</v>
      </c>
      <c r="H13" s="78">
        <f t="shared" ca="1" si="6"/>
        <v>64</v>
      </c>
      <c r="I13" s="78">
        <f ca="1">AllPlayers!X10</f>
        <v>5</v>
      </c>
      <c r="K13" s="75" t="str">
        <f t="shared" ca="1" si="7"/>
        <v>Dave Webb</v>
      </c>
      <c r="L13" s="84" t="str">
        <f t="shared" ca="1" si="8"/>
        <v>(WPBL)</v>
      </c>
      <c r="M13" s="86">
        <f t="shared" ca="1" si="9"/>
        <v>7</v>
      </c>
      <c r="N13" s="76">
        <f ca="1">AllPlayers!AC10</f>
        <v>228</v>
      </c>
    </row>
    <row r="14" spans="1:14" x14ac:dyDescent="0.2">
      <c r="A14" s="156">
        <f t="shared" si="10"/>
        <v>10</v>
      </c>
      <c r="B14" s="75" t="str">
        <f t="shared" ca="1" si="0"/>
        <v>John Chalkley</v>
      </c>
      <c r="C14" s="84" t="str">
        <f t="shared" ca="1" si="1"/>
        <v>(West Byfleet)</v>
      </c>
      <c r="D14" s="85">
        <f t="shared" ca="1" si="2"/>
        <v>30</v>
      </c>
      <c r="E14" s="77">
        <f t="shared" ca="1" si="3"/>
        <v>14</v>
      </c>
      <c r="F14" s="77">
        <f t="shared" ca="1" si="4"/>
        <v>2</v>
      </c>
      <c r="G14" s="78">
        <f t="shared" ca="1" si="5"/>
        <v>64</v>
      </c>
      <c r="H14" s="78">
        <f t="shared" ca="1" si="6"/>
        <v>64</v>
      </c>
      <c r="I14" s="78">
        <f ca="1">AllPlayers!X11</f>
        <v>202</v>
      </c>
      <c r="K14" s="75" t="str">
        <f t="shared" ca="1" si="7"/>
        <v>Jason Askew</v>
      </c>
      <c r="L14" s="84" t="str">
        <f t="shared" ca="1" si="8"/>
        <v>(WWMC)</v>
      </c>
      <c r="M14" s="86">
        <f t="shared" ca="1" si="9"/>
        <v>7</v>
      </c>
      <c r="N14" s="76">
        <f ca="1">AllPlayers!AC11</f>
        <v>179</v>
      </c>
    </row>
    <row r="15" spans="1:14" x14ac:dyDescent="0.2">
      <c r="A15" s="156">
        <f t="shared" si="10"/>
        <v>11</v>
      </c>
      <c r="B15" s="75" t="str">
        <f t="shared" ca="1" si="0"/>
        <v>Nigel Prior</v>
      </c>
      <c r="C15" s="84" t="str">
        <f t="shared" ca="1" si="1"/>
        <v>(West Byfleet)</v>
      </c>
      <c r="D15" s="85">
        <f t="shared" ca="1" si="2"/>
        <v>34</v>
      </c>
      <c r="E15" s="77">
        <f t="shared" ca="1" si="3"/>
        <v>10</v>
      </c>
      <c r="F15" s="77">
        <f t="shared" ca="1" si="4"/>
        <v>3</v>
      </c>
      <c r="G15" s="78">
        <f t="shared" ca="1" si="5"/>
        <v>63</v>
      </c>
      <c r="H15" s="78">
        <f t="shared" ca="1" si="6"/>
        <v>63</v>
      </c>
      <c r="I15" s="78">
        <f ca="1">AllPlayers!X12</f>
        <v>208</v>
      </c>
      <c r="K15" s="75" t="str">
        <f t="shared" ca="1" si="7"/>
        <v>John Chalkley</v>
      </c>
      <c r="L15" s="84" t="str">
        <f t="shared" ca="1" si="8"/>
        <v>(West Byfleet)</v>
      </c>
      <c r="M15" s="86">
        <f t="shared" ca="1" si="9"/>
        <v>7</v>
      </c>
      <c r="N15" s="76">
        <f ca="1">AllPlayers!AC12</f>
        <v>202</v>
      </c>
    </row>
    <row r="16" spans="1:14" x14ac:dyDescent="0.2">
      <c r="A16" s="156">
        <f t="shared" si="10"/>
        <v>12</v>
      </c>
      <c r="B16" s="75" t="str">
        <f t="shared" ca="1" si="0"/>
        <v>Phil Milburn</v>
      </c>
      <c r="C16" s="84" t="str">
        <f t="shared" ca="1" si="1"/>
        <v>(WWMC)</v>
      </c>
      <c r="D16" s="85">
        <f t="shared" ca="1" si="2"/>
        <v>25</v>
      </c>
      <c r="E16" s="77">
        <f t="shared" ca="1" si="3"/>
        <v>16</v>
      </c>
      <c r="F16" s="77">
        <f t="shared" ca="1" si="4"/>
        <v>2</v>
      </c>
      <c r="G16" s="78">
        <f t="shared" ca="1" si="5"/>
        <v>63</v>
      </c>
      <c r="H16" s="78">
        <f t="shared" ca="1" si="6"/>
        <v>63</v>
      </c>
      <c r="I16" s="78">
        <f ca="1">AllPlayers!X13</f>
        <v>178</v>
      </c>
      <c r="K16" s="75" t="str">
        <f t="shared" ca="1" si="7"/>
        <v>Matt Carter</v>
      </c>
      <c r="L16" s="84" t="str">
        <f t="shared" ca="1" si="8"/>
        <v>(Arnie's Army)</v>
      </c>
      <c r="M16" s="86">
        <f t="shared" ca="1" si="9"/>
        <v>7</v>
      </c>
      <c r="N16" s="76">
        <f ca="1">AllPlayers!AC13</f>
        <v>7</v>
      </c>
    </row>
    <row r="17" spans="1:14" x14ac:dyDescent="0.2">
      <c r="A17" s="156">
        <f t="shared" si="10"/>
        <v>13</v>
      </c>
      <c r="B17" s="75" t="str">
        <f t="shared" ca="1" si="0"/>
        <v>Darryl Pilgrim</v>
      </c>
      <c r="C17" s="84" t="str">
        <f t="shared" ca="1" si="1"/>
        <v>(WPBL)</v>
      </c>
      <c r="D17" s="85">
        <f t="shared" ca="1" si="2"/>
        <v>21</v>
      </c>
      <c r="E17" s="77">
        <f t="shared" ca="1" si="3"/>
        <v>13</v>
      </c>
      <c r="F17" s="77">
        <f t="shared" ca="1" si="4"/>
        <v>4</v>
      </c>
      <c r="G17" s="78">
        <f t="shared" ca="1" si="5"/>
        <v>59</v>
      </c>
      <c r="H17" s="78">
        <f t="shared" ca="1" si="6"/>
        <v>59</v>
      </c>
      <c r="I17" s="78">
        <f ca="1">AllPlayers!X14</f>
        <v>232</v>
      </c>
      <c r="K17" s="75" t="str">
        <f t="shared" ca="1" si="7"/>
        <v>Padraig Sharkey</v>
      </c>
      <c r="L17" s="84" t="str">
        <f t="shared" ca="1" si="8"/>
        <v>(Arnie's Army)</v>
      </c>
      <c r="M17" s="86">
        <f t="shared" ca="1" si="9"/>
        <v>7</v>
      </c>
      <c r="N17" s="76">
        <f ca="1">AllPlayers!AC14</f>
        <v>11</v>
      </c>
    </row>
    <row r="18" spans="1:14" x14ac:dyDescent="0.2">
      <c r="A18" s="156">
        <f t="shared" si="10"/>
        <v>14</v>
      </c>
      <c r="B18" s="75" t="str">
        <f t="shared" ca="1" si="0"/>
        <v>Dave Webb</v>
      </c>
      <c r="C18" s="84" t="str">
        <f t="shared" ca="1" si="1"/>
        <v>(WPBL)</v>
      </c>
      <c r="D18" s="85">
        <f t="shared" ca="1" si="2"/>
        <v>30</v>
      </c>
      <c r="E18" s="77">
        <f t="shared" ca="1" si="3"/>
        <v>13</v>
      </c>
      <c r="F18" s="77">
        <f t="shared" ca="1" si="4"/>
        <v>1</v>
      </c>
      <c r="G18" s="78">
        <f t="shared" ca="1" si="5"/>
        <v>59</v>
      </c>
      <c r="H18" s="78">
        <f t="shared" ca="1" si="6"/>
        <v>59</v>
      </c>
      <c r="I18" s="78">
        <f ca="1">AllPlayers!X15</f>
        <v>228</v>
      </c>
      <c r="K18" s="75" t="str">
        <f t="shared" ca="1" si="7"/>
        <v>Phil Wathen</v>
      </c>
      <c r="L18" s="84" t="str">
        <f t="shared" ca="1" si="8"/>
        <v>(Sunbury)</v>
      </c>
      <c r="M18" s="86">
        <f t="shared" ca="1" si="9"/>
        <v>7</v>
      </c>
      <c r="N18" s="76">
        <f ca="1">AllPlayers!AC15</f>
        <v>128</v>
      </c>
    </row>
    <row r="19" spans="1:14" x14ac:dyDescent="0.2">
      <c r="A19" s="156">
        <f t="shared" si="10"/>
        <v>15</v>
      </c>
      <c r="B19" s="75" t="str">
        <f t="shared" ca="1" si="0"/>
        <v>Brian Whybrow</v>
      </c>
      <c r="C19" s="84" t="str">
        <f t="shared" ca="1" si="1"/>
        <v>(Bishopsford)</v>
      </c>
      <c r="D19" s="85">
        <f t="shared" ca="1" si="2"/>
        <v>27</v>
      </c>
      <c r="E19" s="77">
        <f t="shared" ca="1" si="3"/>
        <v>6</v>
      </c>
      <c r="F19" s="77">
        <f t="shared" ca="1" si="4"/>
        <v>6</v>
      </c>
      <c r="G19" s="78">
        <f t="shared" ca="1" si="5"/>
        <v>57</v>
      </c>
      <c r="H19" s="78">
        <f t="shared" ca="1" si="6"/>
        <v>57</v>
      </c>
      <c r="I19" s="78">
        <f ca="1">AllPlayers!X16</f>
        <v>27</v>
      </c>
      <c r="K19" s="75" t="str">
        <f t="shared" ca="1" si="7"/>
        <v>Tyler Radlett</v>
      </c>
      <c r="L19" s="84" t="str">
        <f t="shared" ca="1" si="8"/>
        <v>(Farmers)</v>
      </c>
      <c r="M19" s="86">
        <f t="shared" ca="1" si="9"/>
        <v>7</v>
      </c>
      <c r="N19" s="76">
        <f ca="1">AllPlayers!AC16</f>
        <v>158</v>
      </c>
    </row>
    <row r="20" spans="1:14" x14ac:dyDescent="0.2">
      <c r="A20" s="156">
        <f t="shared" si="10"/>
        <v>16</v>
      </c>
      <c r="B20" s="75" t="str">
        <f t="shared" ca="1" si="0"/>
        <v>John Power</v>
      </c>
      <c r="C20" s="84" t="str">
        <f t="shared" ca="1" si="1"/>
        <v>(Arnie's Army)</v>
      </c>
      <c r="D20" s="85">
        <f t="shared" ca="1" si="2"/>
        <v>23</v>
      </c>
      <c r="E20" s="77">
        <f t="shared" ca="1" si="3"/>
        <v>9</v>
      </c>
      <c r="F20" s="77">
        <f t="shared" ca="1" si="4"/>
        <v>5</v>
      </c>
      <c r="G20" s="78">
        <f t="shared" ca="1" si="5"/>
        <v>56</v>
      </c>
      <c r="H20" s="78">
        <f t="shared" ca="1" si="6"/>
        <v>56</v>
      </c>
      <c r="I20" s="78">
        <f ca="1">AllPlayers!X17</f>
        <v>6</v>
      </c>
      <c r="K20" s="75" t="str">
        <f t="shared" ca="1" si="7"/>
        <v>Brandonn Monk</v>
      </c>
      <c r="L20" s="84" t="str">
        <f t="shared" ca="1" si="8"/>
        <v>(West Byfleet)</v>
      </c>
      <c r="M20" s="86">
        <f t="shared" ca="1" si="9"/>
        <v>6</v>
      </c>
      <c r="N20" s="76">
        <f ca="1">AllPlayers!AC17</f>
        <v>207</v>
      </c>
    </row>
    <row r="21" spans="1:14" x14ac:dyDescent="0.2">
      <c r="A21" s="156">
        <f t="shared" si="10"/>
        <v>17</v>
      </c>
      <c r="B21" s="75" t="str">
        <f t="shared" ca="1" si="0"/>
        <v>Phil Wathen</v>
      </c>
      <c r="C21" s="84" t="str">
        <f t="shared" ca="1" si="1"/>
        <v>(Sunbury)</v>
      </c>
      <c r="D21" s="85">
        <f t="shared" ca="1" si="2"/>
        <v>30</v>
      </c>
      <c r="E21" s="77">
        <f t="shared" ca="1" si="3"/>
        <v>10</v>
      </c>
      <c r="F21" s="77">
        <f t="shared" ca="1" si="4"/>
        <v>2</v>
      </c>
      <c r="G21" s="78">
        <f t="shared" ca="1" si="5"/>
        <v>56</v>
      </c>
      <c r="H21" s="78">
        <f t="shared" ca="1" si="6"/>
        <v>56</v>
      </c>
      <c r="I21" s="78">
        <f ca="1">AllPlayers!X18</f>
        <v>128</v>
      </c>
      <c r="K21" s="75" t="str">
        <f t="shared" ca="1" si="7"/>
        <v>Brian Whybrow</v>
      </c>
      <c r="L21" s="84" t="str">
        <f t="shared" ca="1" si="8"/>
        <v>(Bishopsford)</v>
      </c>
      <c r="M21" s="86">
        <f t="shared" ca="1" si="9"/>
        <v>6</v>
      </c>
      <c r="N21" s="76">
        <f ca="1">AllPlayers!AC18</f>
        <v>27</v>
      </c>
    </row>
    <row r="22" spans="1:14" x14ac:dyDescent="0.2">
      <c r="A22" s="156">
        <f t="shared" si="10"/>
        <v>18</v>
      </c>
      <c r="B22" s="75" t="str">
        <f t="shared" ca="1" si="0"/>
        <v>Gary Creamer</v>
      </c>
      <c r="C22" s="84" t="str">
        <f t="shared" ca="1" si="1"/>
        <v>(Forestdale)</v>
      </c>
      <c r="D22" s="85">
        <f t="shared" ca="1" si="2"/>
        <v>31</v>
      </c>
      <c r="E22" s="77">
        <f t="shared" ca="1" si="3"/>
        <v>11</v>
      </c>
      <c r="F22" s="77">
        <f t="shared" ca="1" si="4"/>
        <v>1</v>
      </c>
      <c r="G22" s="78">
        <f t="shared" ca="1" si="5"/>
        <v>56</v>
      </c>
      <c r="H22" s="78">
        <f t="shared" ca="1" si="6"/>
        <v>56</v>
      </c>
      <c r="I22" s="78">
        <f ca="1">AllPlayers!X19</f>
        <v>78</v>
      </c>
      <c r="K22" s="75" t="str">
        <f t="shared" ca="1" si="7"/>
        <v>Damon Ede</v>
      </c>
      <c r="L22" s="84" t="str">
        <f t="shared" ca="1" si="8"/>
        <v>(Epsom)</v>
      </c>
      <c r="M22" s="86">
        <f t="shared" ca="1" si="9"/>
        <v>6</v>
      </c>
      <c r="N22" s="76">
        <f ca="1">AllPlayers!AC19</f>
        <v>57</v>
      </c>
    </row>
    <row r="23" spans="1:14" x14ac:dyDescent="0.2">
      <c r="A23" s="156">
        <f t="shared" si="10"/>
        <v>19</v>
      </c>
      <c r="B23" s="75" t="str">
        <f t="shared" ca="1" si="0"/>
        <v>Darren Bryant</v>
      </c>
      <c r="C23" s="84" t="str">
        <f t="shared" ca="1" si="1"/>
        <v>(Farmers)</v>
      </c>
      <c r="D23" s="85">
        <f t="shared" ca="1" si="2"/>
        <v>26</v>
      </c>
      <c r="E23" s="77">
        <f t="shared" ca="1" si="3"/>
        <v>10</v>
      </c>
      <c r="F23" s="77">
        <f t="shared" ca="1" si="4"/>
        <v>3</v>
      </c>
      <c r="G23" s="78">
        <f t="shared" ca="1" si="5"/>
        <v>55</v>
      </c>
      <c r="H23" s="78">
        <f t="shared" ca="1" si="6"/>
        <v>55</v>
      </c>
      <c r="I23" s="78">
        <f ca="1">AllPlayers!X20</f>
        <v>152</v>
      </c>
      <c r="K23" s="75" t="str">
        <f t="shared" ca="1" si="7"/>
        <v>David Read</v>
      </c>
      <c r="L23" s="84" t="str">
        <f t="shared" ca="1" si="8"/>
        <v>(St Peter's)</v>
      </c>
      <c r="M23" s="86">
        <f t="shared" ca="1" si="9"/>
        <v>6</v>
      </c>
      <c r="N23" s="76">
        <f ca="1">AllPlayers!AC20</f>
        <v>103</v>
      </c>
    </row>
    <row r="24" spans="1:14" x14ac:dyDescent="0.2">
      <c r="A24" s="156">
        <f t="shared" si="10"/>
        <v>20</v>
      </c>
      <c r="B24" s="75" t="str">
        <f t="shared" ca="1" si="0"/>
        <v>Aaron Turner</v>
      </c>
      <c r="C24" s="84" t="str">
        <f t="shared" ca="1" si="1"/>
        <v>(WWMC)</v>
      </c>
      <c r="D24" s="85">
        <f t="shared" ca="1" si="2"/>
        <v>19</v>
      </c>
      <c r="E24" s="77">
        <f t="shared" ca="1" si="3"/>
        <v>16</v>
      </c>
      <c r="F24" s="77">
        <f t="shared" ca="1" si="4"/>
        <v>1</v>
      </c>
      <c r="G24" s="78">
        <f t="shared" ca="1" si="5"/>
        <v>54</v>
      </c>
      <c r="H24" s="78">
        <f t="shared" ca="1" si="6"/>
        <v>54</v>
      </c>
      <c r="I24" s="78">
        <f ca="1">AllPlayers!X21</f>
        <v>176</v>
      </c>
      <c r="K24" s="75" t="str">
        <f t="shared" ca="1" si="7"/>
        <v>Kurtis Atkins</v>
      </c>
      <c r="L24" s="84" t="str">
        <f t="shared" ca="1" si="8"/>
        <v>(WPBL)</v>
      </c>
      <c r="M24" s="86">
        <f t="shared" ca="1" si="9"/>
        <v>6</v>
      </c>
      <c r="N24" s="76">
        <f ca="1">AllPlayers!AC21</f>
        <v>231</v>
      </c>
    </row>
    <row r="25" spans="1:14" x14ac:dyDescent="0.2">
      <c r="A25" s="156">
        <f t="shared" si="10"/>
        <v>21</v>
      </c>
      <c r="B25" s="75" t="str">
        <f t="shared" ca="1" si="0"/>
        <v>Padraig Sharkey</v>
      </c>
      <c r="C25" s="84" t="str">
        <f t="shared" ca="1" si="1"/>
        <v>(Arnie's Army)</v>
      </c>
      <c r="D25" s="85">
        <f t="shared" ca="1" si="2"/>
        <v>27</v>
      </c>
      <c r="E25" s="77">
        <f t="shared" ca="1" si="3"/>
        <v>12</v>
      </c>
      <c r="F25" s="77">
        <f t="shared" ca="1" si="4"/>
        <v>1</v>
      </c>
      <c r="G25" s="78">
        <f t="shared" ca="1" si="5"/>
        <v>54</v>
      </c>
      <c r="H25" s="78">
        <f t="shared" ca="1" si="6"/>
        <v>54</v>
      </c>
      <c r="I25" s="78">
        <f ca="1">AllPlayers!X22</f>
        <v>11</v>
      </c>
      <c r="K25" s="75" t="str">
        <f t="shared" ca="1" si="7"/>
        <v>Lukasz Sawicki</v>
      </c>
      <c r="L25" s="84" t="str">
        <f t="shared" ca="1" si="8"/>
        <v>(Arnie's Army)</v>
      </c>
      <c r="M25" s="86">
        <f t="shared" ca="1" si="9"/>
        <v>6</v>
      </c>
      <c r="N25" s="76">
        <f ca="1">AllPlayers!AC22</f>
        <v>12</v>
      </c>
    </row>
    <row r="26" spans="1:14" x14ac:dyDescent="0.2">
      <c r="A26" s="156">
        <f t="shared" si="10"/>
        <v>22</v>
      </c>
      <c r="B26" s="75" t="str">
        <f t="shared" ca="1" si="0"/>
        <v>Jason Kelly</v>
      </c>
      <c r="C26" s="84" t="str">
        <f t="shared" ca="1" si="1"/>
        <v>(WPBL)</v>
      </c>
      <c r="D26" s="85">
        <f t="shared" ca="1" si="2"/>
        <v>31</v>
      </c>
      <c r="E26" s="77">
        <f t="shared" ca="1" si="3"/>
        <v>10</v>
      </c>
      <c r="F26" s="77">
        <f t="shared" ca="1" si="4"/>
        <v>1</v>
      </c>
      <c r="G26" s="78">
        <f t="shared" ca="1" si="5"/>
        <v>54</v>
      </c>
      <c r="H26" s="78">
        <f t="shared" ca="1" si="6"/>
        <v>54</v>
      </c>
      <c r="I26" s="78">
        <f ca="1">AllPlayers!X23</f>
        <v>229</v>
      </c>
      <c r="K26" s="75" t="str">
        <f t="shared" ca="1" si="7"/>
        <v>Ronnie Godbeer</v>
      </c>
      <c r="L26" s="84" t="str">
        <f t="shared" ca="1" si="8"/>
        <v>(WWMC)</v>
      </c>
      <c r="M26" s="86">
        <f t="shared" ca="1" si="9"/>
        <v>6</v>
      </c>
      <c r="N26" s="76">
        <f ca="1">AllPlayers!AC23</f>
        <v>185</v>
      </c>
    </row>
    <row r="27" spans="1:14" x14ac:dyDescent="0.2">
      <c r="A27" s="156">
        <f t="shared" si="10"/>
        <v>23</v>
      </c>
      <c r="B27" s="75" t="str">
        <f t="shared" ca="1" si="0"/>
        <v>Tyler Radlett</v>
      </c>
      <c r="C27" s="84" t="str">
        <f t="shared" ca="1" si="1"/>
        <v>(Farmers)</v>
      </c>
      <c r="D27" s="85">
        <f t="shared" ca="1" si="2"/>
        <v>21</v>
      </c>
      <c r="E27" s="77">
        <f t="shared" ca="1" si="3"/>
        <v>10</v>
      </c>
      <c r="F27" s="77">
        <f t="shared" ca="1" si="4"/>
        <v>4</v>
      </c>
      <c r="G27" s="78">
        <f t="shared" ca="1" si="5"/>
        <v>53</v>
      </c>
      <c r="H27" s="78">
        <f t="shared" ca="1" si="6"/>
        <v>53</v>
      </c>
      <c r="I27" s="78">
        <f ca="1">AllPlayers!X24</f>
        <v>158</v>
      </c>
      <c r="K27" s="75" t="str">
        <f t="shared" ca="1" si="7"/>
        <v>Steven Mead</v>
      </c>
      <c r="L27" s="84" t="str">
        <f t="shared" ca="1" si="8"/>
        <v>(St Peter's)</v>
      </c>
      <c r="M27" s="86">
        <f t="shared" ca="1" si="9"/>
        <v>6</v>
      </c>
      <c r="N27" s="76">
        <f ca="1">AllPlayers!AC24</f>
        <v>101</v>
      </c>
    </row>
    <row r="28" spans="1:14" x14ac:dyDescent="0.2">
      <c r="A28" s="156">
        <f t="shared" si="10"/>
        <v>24</v>
      </c>
      <c r="B28" s="75" t="str">
        <f t="shared" ca="1" si="0"/>
        <v>Peter Green</v>
      </c>
      <c r="C28" s="84" t="str">
        <f t="shared" ca="1" si="1"/>
        <v>(Forestdale)</v>
      </c>
      <c r="D28" s="85">
        <f t="shared" ca="1" si="2"/>
        <v>31</v>
      </c>
      <c r="E28" s="77">
        <f t="shared" ca="1" si="3"/>
        <v>8</v>
      </c>
      <c r="F28" s="77">
        <f t="shared" ca="1" si="4"/>
        <v>2</v>
      </c>
      <c r="G28" s="78">
        <f t="shared" ca="1" si="5"/>
        <v>53</v>
      </c>
      <c r="H28" s="78">
        <f t="shared" ca="1" si="6"/>
        <v>53</v>
      </c>
      <c r="I28" s="78">
        <f ca="1">AllPlayers!X25</f>
        <v>86</v>
      </c>
      <c r="K28" s="75" t="str">
        <f t="shared" ca="1" si="7"/>
        <v>Aaron Turner</v>
      </c>
      <c r="L28" s="84" t="str">
        <f t="shared" ca="1" si="8"/>
        <v>(WWMC)</v>
      </c>
      <c r="M28" s="86">
        <f t="shared" ca="1" si="9"/>
        <v>5</v>
      </c>
      <c r="N28" s="76">
        <f ca="1">AllPlayers!AC25</f>
        <v>176</v>
      </c>
    </row>
    <row r="29" spans="1:14" x14ac:dyDescent="0.2">
      <c r="A29" s="156">
        <f t="shared" si="10"/>
        <v>25</v>
      </c>
      <c r="B29" s="75" t="str">
        <f t="shared" ca="1" si="0"/>
        <v>Andrew Foster</v>
      </c>
      <c r="C29" s="84" t="str">
        <f t="shared" ca="1" si="1"/>
        <v>(WWMC)</v>
      </c>
      <c r="D29" s="85">
        <f t="shared" ca="1" si="2"/>
        <v>28</v>
      </c>
      <c r="E29" s="77">
        <f t="shared" ca="1" si="3"/>
        <v>11</v>
      </c>
      <c r="F29" s="77">
        <f t="shared" ca="1" si="4"/>
        <v>1</v>
      </c>
      <c r="G29" s="78">
        <f t="shared" ca="1" si="5"/>
        <v>53</v>
      </c>
      <c r="H29" s="78">
        <f t="shared" ca="1" si="6"/>
        <v>53</v>
      </c>
      <c r="I29" s="78">
        <f ca="1">AllPlayers!X26</f>
        <v>177</v>
      </c>
      <c r="K29" s="75" t="str">
        <f t="shared" ca="1" si="7"/>
        <v>Alan Casey</v>
      </c>
      <c r="L29" s="84" t="str">
        <f t="shared" ca="1" si="8"/>
        <v>(Sunbury)</v>
      </c>
      <c r="M29" s="86">
        <f t="shared" ca="1" si="9"/>
        <v>5</v>
      </c>
      <c r="N29" s="76">
        <f ca="1">AllPlayers!AC26</f>
        <v>132</v>
      </c>
    </row>
    <row r="30" spans="1:14" x14ac:dyDescent="0.2">
      <c r="A30" s="156">
        <f t="shared" si="10"/>
        <v>26</v>
      </c>
      <c r="B30" s="75" t="str">
        <f t="shared" ca="1" si="0"/>
        <v>Andy Bridgman</v>
      </c>
      <c r="C30" s="84" t="str">
        <f t="shared" ca="1" si="1"/>
        <v>(Epsom)</v>
      </c>
      <c r="D30" s="85">
        <f t="shared" ca="1" si="2"/>
        <v>26</v>
      </c>
      <c r="E30" s="77">
        <f t="shared" ca="1" si="3"/>
        <v>10</v>
      </c>
      <c r="F30" s="77">
        <f t="shared" ca="1" si="4"/>
        <v>2</v>
      </c>
      <c r="G30" s="78">
        <f t="shared" ca="1" si="5"/>
        <v>52</v>
      </c>
      <c r="H30" s="78">
        <f t="shared" ca="1" si="6"/>
        <v>52</v>
      </c>
      <c r="I30" s="78">
        <f ca="1">AllPlayers!X27</f>
        <v>58</v>
      </c>
      <c r="K30" s="75" t="str">
        <f t="shared" ca="1" si="7"/>
        <v>Ben Burton</v>
      </c>
      <c r="L30" s="84" t="str">
        <f t="shared" ca="1" si="8"/>
        <v>(Bishopsford)</v>
      </c>
      <c r="M30" s="86">
        <f t="shared" ca="1" si="9"/>
        <v>5</v>
      </c>
      <c r="N30" s="76">
        <f ca="1">AllPlayers!AC27</f>
        <v>26</v>
      </c>
    </row>
    <row r="31" spans="1:14" x14ac:dyDescent="0.2">
      <c r="A31" s="156">
        <f t="shared" si="10"/>
        <v>27</v>
      </c>
      <c r="B31" s="75" t="str">
        <f t="shared" ca="1" si="0"/>
        <v>Brandonn Monk</v>
      </c>
      <c r="C31" s="84" t="str">
        <f t="shared" ca="1" si="1"/>
        <v>(West Byfleet)</v>
      </c>
      <c r="D31" s="85">
        <f t="shared" ca="1" si="2"/>
        <v>21</v>
      </c>
      <c r="E31" s="77">
        <f t="shared" ca="1" si="3"/>
        <v>14</v>
      </c>
      <c r="F31" s="77">
        <f t="shared" ca="1" si="4"/>
        <v>1</v>
      </c>
      <c r="G31" s="78">
        <f t="shared" ca="1" si="5"/>
        <v>52</v>
      </c>
      <c r="H31" s="78">
        <f t="shared" ca="1" si="6"/>
        <v>52</v>
      </c>
      <c r="I31" s="78">
        <f ca="1">AllPlayers!X28</f>
        <v>207</v>
      </c>
      <c r="K31" s="75" t="str">
        <f t="shared" ca="1" si="7"/>
        <v xml:space="preserve">Nick Ellis </v>
      </c>
      <c r="L31" s="84" t="str">
        <f t="shared" ca="1" si="8"/>
        <v>(Arnie's Army)</v>
      </c>
      <c r="M31" s="86">
        <f t="shared" ca="1" si="9"/>
        <v>5</v>
      </c>
      <c r="N31" s="76">
        <f ca="1">AllPlayers!AC28</f>
        <v>5</v>
      </c>
    </row>
    <row r="32" spans="1:14" x14ac:dyDescent="0.2">
      <c r="A32" s="156">
        <f t="shared" si="10"/>
        <v>28</v>
      </c>
      <c r="B32" s="75" t="str">
        <f t="shared" ca="1" si="0"/>
        <v>Ryan Payne</v>
      </c>
      <c r="C32" s="84" t="str">
        <f t="shared" ca="1" si="1"/>
        <v>(Bishopsford)</v>
      </c>
      <c r="D32" s="85">
        <f t="shared" ca="1" si="2"/>
        <v>28</v>
      </c>
      <c r="E32" s="77">
        <f t="shared" ca="1" si="3"/>
        <v>7</v>
      </c>
      <c r="F32" s="77">
        <f t="shared" ca="1" si="4"/>
        <v>3</v>
      </c>
      <c r="G32" s="78">
        <f t="shared" ca="1" si="5"/>
        <v>51</v>
      </c>
      <c r="H32" s="78">
        <f t="shared" ca="1" si="6"/>
        <v>51</v>
      </c>
      <c r="I32" s="78">
        <f ca="1">AllPlayers!X29</f>
        <v>38</v>
      </c>
      <c r="K32" s="75" t="str">
        <f t="shared" ca="1" si="7"/>
        <v>Tom Pavitt</v>
      </c>
      <c r="L32" s="84" t="str">
        <f t="shared" ca="1" si="8"/>
        <v>(West Byfleet)</v>
      </c>
      <c r="M32" s="86">
        <f t="shared" ca="1" si="9"/>
        <v>5</v>
      </c>
      <c r="N32" s="76">
        <f ca="1">AllPlayers!AC29</f>
        <v>212</v>
      </c>
    </row>
    <row r="33" spans="1:14" x14ac:dyDescent="0.2">
      <c r="A33" s="156">
        <f t="shared" si="10"/>
        <v>29</v>
      </c>
      <c r="B33" s="75" t="str">
        <f t="shared" ca="1" si="0"/>
        <v xml:space="preserve">Robbie Turner </v>
      </c>
      <c r="C33" s="84" t="str">
        <f t="shared" ca="1" si="1"/>
        <v>(Forestdale)</v>
      </c>
      <c r="D33" s="85">
        <f t="shared" ca="1" si="2"/>
        <v>32</v>
      </c>
      <c r="E33" s="77">
        <f t="shared" ca="1" si="3"/>
        <v>5</v>
      </c>
      <c r="F33" s="77">
        <f t="shared" ca="1" si="4"/>
        <v>3</v>
      </c>
      <c r="G33" s="78">
        <f t="shared" ca="1" si="5"/>
        <v>51</v>
      </c>
      <c r="H33" s="78">
        <f t="shared" ca="1" si="6"/>
        <v>51</v>
      </c>
      <c r="I33" s="78">
        <f ca="1">AllPlayers!X30</f>
        <v>85</v>
      </c>
      <c r="K33" s="75" t="str">
        <f t="shared" ca="1" si="7"/>
        <v>Ben West</v>
      </c>
      <c r="L33" s="84" t="str">
        <f t="shared" ca="1" si="8"/>
        <v>(St Peter's)</v>
      </c>
      <c r="M33" s="86">
        <f t="shared" ca="1" si="9"/>
        <v>4</v>
      </c>
      <c r="N33" s="76">
        <f ca="1">AllPlayers!AC30</f>
        <v>104</v>
      </c>
    </row>
    <row r="34" spans="1:14" x14ac:dyDescent="0.2">
      <c r="A34" s="156">
        <f t="shared" si="10"/>
        <v>30</v>
      </c>
      <c r="B34" s="75" t="str">
        <f t="shared" ca="1" si="0"/>
        <v>Paul Tudor</v>
      </c>
      <c r="C34" s="84" t="str">
        <f t="shared" ca="1" si="1"/>
        <v>(WPBL)</v>
      </c>
      <c r="D34" s="85">
        <f t="shared" ca="1" si="2"/>
        <v>24</v>
      </c>
      <c r="E34" s="77">
        <f t="shared" ca="1" si="3"/>
        <v>10</v>
      </c>
      <c r="F34" s="77">
        <f t="shared" ca="1" si="4"/>
        <v>2</v>
      </c>
      <c r="G34" s="78">
        <f t="shared" ca="1" si="5"/>
        <v>50</v>
      </c>
      <c r="H34" s="78">
        <f t="shared" ca="1" si="6"/>
        <v>50</v>
      </c>
      <c r="I34" s="78">
        <f ca="1">AllPlayers!X31</f>
        <v>230</v>
      </c>
      <c r="K34" s="75" t="str">
        <f t="shared" ca="1" si="7"/>
        <v>Charlie Martin</v>
      </c>
      <c r="L34" s="84" t="str">
        <f t="shared" ca="1" si="8"/>
        <v>(WWMC)</v>
      </c>
      <c r="M34" s="86">
        <f t="shared" ca="1" si="9"/>
        <v>4</v>
      </c>
      <c r="N34" s="76">
        <f ca="1">AllPlayers!AC31</f>
        <v>183</v>
      </c>
    </row>
    <row r="35" spans="1:14" x14ac:dyDescent="0.2">
      <c r="A35" s="156">
        <f t="shared" si="10"/>
        <v>31</v>
      </c>
      <c r="B35" s="75" t="str">
        <f t="shared" ca="1" si="0"/>
        <v>Kirk DeRuyter</v>
      </c>
      <c r="C35" s="84" t="str">
        <f t="shared" ca="1" si="1"/>
        <v>(WPBL)</v>
      </c>
      <c r="D35" s="85">
        <f t="shared" ca="1" si="2"/>
        <v>26</v>
      </c>
      <c r="E35" s="77">
        <f t="shared" ca="1" si="3"/>
        <v>9</v>
      </c>
      <c r="F35" s="77">
        <f t="shared" ca="1" si="4"/>
        <v>2</v>
      </c>
      <c r="G35" s="78">
        <f t="shared" ca="1" si="5"/>
        <v>50</v>
      </c>
      <c r="H35" s="78">
        <f t="shared" ca="1" si="6"/>
        <v>50</v>
      </c>
      <c r="I35" s="78">
        <f ca="1">AllPlayers!X32</f>
        <v>233</v>
      </c>
      <c r="K35" s="75" t="str">
        <f t="shared" ca="1" si="7"/>
        <v>Darryl Pilgrim</v>
      </c>
      <c r="L35" s="84" t="str">
        <f t="shared" ca="1" si="8"/>
        <v>(WPBL)</v>
      </c>
      <c r="M35" s="86">
        <f t="shared" ca="1" si="9"/>
        <v>4</v>
      </c>
      <c r="N35" s="76">
        <f ca="1">AllPlayers!AC32</f>
        <v>232</v>
      </c>
    </row>
    <row r="36" spans="1:14" x14ac:dyDescent="0.2">
      <c r="A36" s="156">
        <f t="shared" si="10"/>
        <v>32</v>
      </c>
      <c r="B36" s="75" t="str">
        <f t="shared" ca="1" si="0"/>
        <v>Matt Carter</v>
      </c>
      <c r="C36" s="84" t="str">
        <f t="shared" ca="1" si="1"/>
        <v>(Arnie's Army)</v>
      </c>
      <c r="D36" s="85">
        <f t="shared" ca="1" si="2"/>
        <v>27</v>
      </c>
      <c r="E36" s="77">
        <f t="shared" ca="1" si="3"/>
        <v>10</v>
      </c>
      <c r="F36" s="77">
        <f t="shared" ca="1" si="4"/>
        <v>1</v>
      </c>
      <c r="G36" s="78">
        <f t="shared" ca="1" si="5"/>
        <v>50</v>
      </c>
      <c r="H36" s="78">
        <f t="shared" ca="1" si="6"/>
        <v>50</v>
      </c>
      <c r="I36" s="78">
        <f ca="1">AllPlayers!X33</f>
        <v>7</v>
      </c>
      <c r="K36" s="75" t="str">
        <f t="shared" ca="1" si="7"/>
        <v>Dave Horan</v>
      </c>
      <c r="L36" s="84" t="str">
        <f t="shared" ca="1" si="8"/>
        <v>(Sunbury)</v>
      </c>
      <c r="M36" s="86">
        <f t="shared" ca="1" si="9"/>
        <v>4</v>
      </c>
      <c r="N36" s="76">
        <f ca="1">AllPlayers!AC33</f>
        <v>133</v>
      </c>
    </row>
    <row r="37" spans="1:14" x14ac:dyDescent="0.2">
      <c r="A37" s="156">
        <f t="shared" si="10"/>
        <v>33</v>
      </c>
      <c r="B37" s="75" t="str">
        <f t="shared" ca="1" si="0"/>
        <v>Nev Wright</v>
      </c>
      <c r="C37" s="84" t="str">
        <f t="shared" ca="1" si="1"/>
        <v>(Farmers)</v>
      </c>
      <c r="D37" s="85">
        <f t="shared" ca="1" si="2"/>
        <v>30</v>
      </c>
      <c r="E37" s="77">
        <f t="shared" ca="1" si="3"/>
        <v>10</v>
      </c>
      <c r="F37" s="77">
        <f t="shared" ca="1" si="4"/>
        <v>0</v>
      </c>
      <c r="G37" s="78">
        <f t="shared" ca="1" si="5"/>
        <v>50</v>
      </c>
      <c r="H37" s="78">
        <f t="shared" ca="1" si="6"/>
        <v>50</v>
      </c>
      <c r="I37" s="78">
        <f ca="1">AllPlayers!X34</f>
        <v>151</v>
      </c>
      <c r="K37" s="75" t="str">
        <f t="shared" ca="1" si="7"/>
        <v>George Munt</v>
      </c>
      <c r="L37" s="84" t="str">
        <f t="shared" ca="1" si="8"/>
        <v>(Arnie's Army)</v>
      </c>
      <c r="M37" s="86">
        <f t="shared" ca="1" si="9"/>
        <v>4</v>
      </c>
      <c r="N37" s="76">
        <f ca="1">AllPlayers!AC34</f>
        <v>1</v>
      </c>
    </row>
    <row r="38" spans="1:14" x14ac:dyDescent="0.2">
      <c r="A38" s="156">
        <f t="shared" si="10"/>
        <v>34</v>
      </c>
      <c r="B38" s="75" t="str">
        <f t="shared" ca="1" si="0"/>
        <v>David Read</v>
      </c>
      <c r="C38" s="84" t="str">
        <f t="shared" ca="1" si="1"/>
        <v>(St Peter's)</v>
      </c>
      <c r="D38" s="85">
        <f t="shared" ca="1" si="2"/>
        <v>23</v>
      </c>
      <c r="E38" s="77">
        <f t="shared" ca="1" si="3"/>
        <v>7</v>
      </c>
      <c r="F38" s="77">
        <f t="shared" ca="1" si="4"/>
        <v>4</v>
      </c>
      <c r="G38" s="78">
        <f t="shared" ca="1" si="5"/>
        <v>49</v>
      </c>
      <c r="H38" s="78">
        <f t="shared" ca="1" si="6"/>
        <v>49</v>
      </c>
      <c r="I38" s="78">
        <f ca="1">AllPlayers!X35</f>
        <v>103</v>
      </c>
      <c r="K38" s="75" t="str">
        <f t="shared" ca="1" si="7"/>
        <v>James Kent</v>
      </c>
      <c r="L38" s="84" t="str">
        <f t="shared" ca="1" si="8"/>
        <v>(West Byfleet)</v>
      </c>
      <c r="M38" s="86">
        <f t="shared" ca="1" si="9"/>
        <v>4</v>
      </c>
      <c r="N38" s="76">
        <f ca="1">AllPlayers!AC35</f>
        <v>205</v>
      </c>
    </row>
    <row r="39" spans="1:14" x14ac:dyDescent="0.2">
      <c r="A39" s="156">
        <f t="shared" si="10"/>
        <v>35</v>
      </c>
      <c r="B39" s="75" t="str">
        <f t="shared" ca="1" si="0"/>
        <v>George Munt</v>
      </c>
      <c r="C39" s="84" t="str">
        <f t="shared" ca="1" si="1"/>
        <v>(Arnie's Army)</v>
      </c>
      <c r="D39" s="85">
        <f t="shared" ca="1" si="2"/>
        <v>30</v>
      </c>
      <c r="E39" s="77">
        <f t="shared" ca="1" si="3"/>
        <v>8</v>
      </c>
      <c r="F39" s="77">
        <f t="shared" ca="1" si="4"/>
        <v>1</v>
      </c>
      <c r="G39" s="78">
        <f t="shared" ca="1" si="5"/>
        <v>49</v>
      </c>
      <c r="H39" s="78">
        <f t="shared" ca="1" si="6"/>
        <v>49</v>
      </c>
      <c r="I39" s="78">
        <f ca="1">AllPlayers!X36</f>
        <v>1</v>
      </c>
      <c r="K39" s="75" t="str">
        <f t="shared" ca="1" si="7"/>
        <v>John Jenkinson</v>
      </c>
      <c r="L39" s="84" t="str">
        <f t="shared" ca="1" si="8"/>
        <v>(Sunbury)</v>
      </c>
      <c r="M39" s="86">
        <f t="shared" ca="1" si="9"/>
        <v>4</v>
      </c>
      <c r="N39" s="76">
        <f ca="1">AllPlayers!AC36</f>
        <v>135</v>
      </c>
    </row>
    <row r="40" spans="1:14" x14ac:dyDescent="0.2">
      <c r="A40" s="156">
        <f t="shared" si="10"/>
        <v>36</v>
      </c>
      <c r="B40" s="75" t="str">
        <f t="shared" ca="1" si="0"/>
        <v>Ben West</v>
      </c>
      <c r="C40" s="84" t="str">
        <f t="shared" ca="1" si="1"/>
        <v>(St Peter's)</v>
      </c>
      <c r="D40" s="85">
        <f t="shared" ca="1" si="2"/>
        <v>20</v>
      </c>
      <c r="E40" s="77">
        <f t="shared" ca="1" si="3"/>
        <v>9</v>
      </c>
      <c r="F40" s="77">
        <f t="shared" ca="1" si="4"/>
        <v>3</v>
      </c>
      <c r="G40" s="78">
        <f t="shared" ca="1" si="5"/>
        <v>47</v>
      </c>
      <c r="H40" s="78">
        <f t="shared" ca="1" si="6"/>
        <v>47</v>
      </c>
      <c r="I40" s="78">
        <f ca="1">AllPlayers!X37</f>
        <v>104</v>
      </c>
      <c r="K40" s="75" t="str">
        <f t="shared" ca="1" si="7"/>
        <v>Phil Milburn</v>
      </c>
      <c r="L40" s="84" t="str">
        <f t="shared" ca="1" si="8"/>
        <v>(WWMC)</v>
      </c>
      <c r="M40" s="86">
        <f t="shared" ca="1" si="9"/>
        <v>4</v>
      </c>
      <c r="N40" s="76">
        <f ca="1">AllPlayers!AC37</f>
        <v>178</v>
      </c>
    </row>
    <row r="41" spans="1:14" x14ac:dyDescent="0.2">
      <c r="A41" s="156">
        <f t="shared" si="10"/>
        <v>37</v>
      </c>
      <c r="B41" s="75" t="str">
        <f t="shared" ca="1" si="0"/>
        <v>Steven Mead</v>
      </c>
      <c r="C41" s="84" t="str">
        <f t="shared" ca="1" si="1"/>
        <v>(St Peter's)</v>
      </c>
      <c r="D41" s="85">
        <f t="shared" ca="1" si="2"/>
        <v>28</v>
      </c>
      <c r="E41" s="77">
        <f t="shared" ca="1" si="3"/>
        <v>8</v>
      </c>
      <c r="F41" s="77">
        <f t="shared" ca="1" si="4"/>
        <v>1</v>
      </c>
      <c r="G41" s="78">
        <f t="shared" ca="1" si="5"/>
        <v>47</v>
      </c>
      <c r="H41" s="78">
        <f t="shared" ca="1" si="6"/>
        <v>47</v>
      </c>
      <c r="I41" s="78">
        <f ca="1">AllPlayers!X38</f>
        <v>101</v>
      </c>
      <c r="K41" s="75" t="str">
        <f t="shared" ca="1" si="7"/>
        <v>Robbie Hain</v>
      </c>
      <c r="L41" s="84" t="str">
        <f t="shared" ca="1" si="8"/>
        <v>(WWMC)</v>
      </c>
      <c r="M41" s="86">
        <f t="shared" ca="1" si="9"/>
        <v>4</v>
      </c>
      <c r="N41" s="76">
        <f ca="1">AllPlayers!AC38</f>
        <v>186</v>
      </c>
    </row>
    <row r="42" spans="1:14" x14ac:dyDescent="0.2">
      <c r="A42" s="156">
        <f t="shared" si="10"/>
        <v>38</v>
      </c>
      <c r="B42" s="75" t="str">
        <f t="shared" ca="1" si="0"/>
        <v>Rees Hall</v>
      </c>
      <c r="C42" s="84" t="str">
        <f t="shared" ca="1" si="1"/>
        <v>(Sunbury)</v>
      </c>
      <c r="D42" s="85">
        <f t="shared" ca="1" si="2"/>
        <v>25</v>
      </c>
      <c r="E42" s="77">
        <f t="shared" ca="1" si="3"/>
        <v>6</v>
      </c>
      <c r="F42" s="77">
        <f t="shared" ca="1" si="4"/>
        <v>3</v>
      </c>
      <c r="G42" s="78">
        <f t="shared" ca="1" si="5"/>
        <v>46</v>
      </c>
      <c r="H42" s="78">
        <f t="shared" ca="1" si="6"/>
        <v>46</v>
      </c>
      <c r="I42" s="78">
        <f ca="1">AllPlayers!X39</f>
        <v>127</v>
      </c>
      <c r="K42" s="75" t="str">
        <f t="shared" ca="1" si="7"/>
        <v>Ryan Payne</v>
      </c>
      <c r="L42" s="84" t="str">
        <f t="shared" ca="1" si="8"/>
        <v>(Bishopsford)</v>
      </c>
      <c r="M42" s="86">
        <f t="shared" ca="1" si="9"/>
        <v>4</v>
      </c>
      <c r="N42" s="76">
        <f ca="1">AllPlayers!AC39</f>
        <v>38</v>
      </c>
    </row>
    <row r="43" spans="1:14" x14ac:dyDescent="0.2">
      <c r="A43" s="156">
        <f t="shared" si="10"/>
        <v>39</v>
      </c>
      <c r="B43" s="75" t="str">
        <f t="shared" ca="1" si="0"/>
        <v>Gary Trodd</v>
      </c>
      <c r="C43" s="84" t="str">
        <f t="shared" ca="1" si="1"/>
        <v>(Forestdale)</v>
      </c>
      <c r="D43" s="85">
        <f t="shared" ca="1" si="2"/>
        <v>24</v>
      </c>
      <c r="E43" s="77">
        <f t="shared" ca="1" si="3"/>
        <v>8</v>
      </c>
      <c r="F43" s="77">
        <f t="shared" ca="1" si="4"/>
        <v>2</v>
      </c>
      <c r="G43" s="78">
        <f t="shared" ca="1" si="5"/>
        <v>46</v>
      </c>
      <c r="H43" s="78">
        <f t="shared" ca="1" si="6"/>
        <v>46</v>
      </c>
      <c r="I43" s="78">
        <f ca="1">AllPlayers!X40</f>
        <v>77</v>
      </c>
      <c r="K43" s="75" t="str">
        <f t="shared" ca="1" si="7"/>
        <v>Alex Chubb</v>
      </c>
      <c r="L43" s="84" t="str">
        <f t="shared" ca="1" si="8"/>
        <v>(West Byfleet)</v>
      </c>
      <c r="M43" s="86">
        <f t="shared" ca="1" si="9"/>
        <v>3</v>
      </c>
      <c r="N43" s="76">
        <f ca="1">AllPlayers!AC40</f>
        <v>206</v>
      </c>
    </row>
    <row r="44" spans="1:14" x14ac:dyDescent="0.2">
      <c r="A44" s="156">
        <f t="shared" si="10"/>
        <v>40</v>
      </c>
      <c r="B44" s="75" t="str">
        <f t="shared" ca="1" si="0"/>
        <v>John Jenkinson</v>
      </c>
      <c r="C44" s="84" t="str">
        <f t="shared" ca="1" si="1"/>
        <v>(Sunbury)</v>
      </c>
      <c r="D44" s="85">
        <f t="shared" ca="1" si="2"/>
        <v>13</v>
      </c>
      <c r="E44" s="77">
        <f t="shared" ca="1" si="3"/>
        <v>10</v>
      </c>
      <c r="F44" s="77">
        <f t="shared" ca="1" si="4"/>
        <v>4</v>
      </c>
      <c r="G44" s="78">
        <f t="shared" ca="1" si="5"/>
        <v>45</v>
      </c>
      <c r="H44" s="78">
        <f t="shared" ca="1" si="6"/>
        <v>45</v>
      </c>
      <c r="I44" s="78">
        <f ca="1">AllPlayers!X41</f>
        <v>135</v>
      </c>
      <c r="K44" s="75" t="str">
        <f t="shared" ca="1" si="7"/>
        <v>Andy Bridgman</v>
      </c>
      <c r="L44" s="84" t="str">
        <f t="shared" ca="1" si="8"/>
        <v>(Epsom)</v>
      </c>
      <c r="M44" s="86">
        <f t="shared" ca="1" si="9"/>
        <v>3</v>
      </c>
      <c r="N44" s="76">
        <f ca="1">AllPlayers!AC41</f>
        <v>58</v>
      </c>
    </row>
    <row r="45" spans="1:14" x14ac:dyDescent="0.2">
      <c r="A45" s="156">
        <f t="shared" si="10"/>
        <v>41</v>
      </c>
      <c r="B45" s="75" t="str">
        <f t="shared" ca="1" si="0"/>
        <v>Tony Hammond</v>
      </c>
      <c r="C45" s="84" t="str">
        <f t="shared" ca="1" si="1"/>
        <v>(Arnie's Army)</v>
      </c>
      <c r="D45" s="85">
        <f t="shared" ca="1" si="2"/>
        <v>19</v>
      </c>
      <c r="E45" s="77">
        <f t="shared" ca="1" si="3"/>
        <v>10</v>
      </c>
      <c r="F45" s="77">
        <f t="shared" ca="1" si="4"/>
        <v>1</v>
      </c>
      <c r="G45" s="78">
        <f t="shared" ca="1" si="5"/>
        <v>42</v>
      </c>
      <c r="H45" s="78">
        <f t="shared" ca="1" si="6"/>
        <v>42</v>
      </c>
      <c r="I45" s="78">
        <f ca="1">AllPlayers!X42</f>
        <v>8</v>
      </c>
      <c r="K45" s="75" t="str">
        <f t="shared" ca="1" si="7"/>
        <v>Andy Nye</v>
      </c>
      <c r="L45" s="84" t="str">
        <f t="shared" ca="1" si="8"/>
        <v>(Farmers)</v>
      </c>
      <c r="M45" s="86">
        <f t="shared" ca="1" si="9"/>
        <v>3</v>
      </c>
      <c r="N45" s="76">
        <f ca="1">AllPlayers!AC42</f>
        <v>161</v>
      </c>
    </row>
    <row r="46" spans="1:14" x14ac:dyDescent="0.2">
      <c r="A46" s="156">
        <f t="shared" si="10"/>
        <v>42</v>
      </c>
      <c r="B46" s="75" t="str">
        <f t="shared" ca="1" si="0"/>
        <v>Damon Ede</v>
      </c>
      <c r="C46" s="84" t="str">
        <f t="shared" ca="1" si="1"/>
        <v>(Epsom)</v>
      </c>
      <c r="D46" s="85">
        <f t="shared" ca="1" si="2"/>
        <v>25</v>
      </c>
      <c r="E46" s="77">
        <f t="shared" ca="1" si="3"/>
        <v>7</v>
      </c>
      <c r="F46" s="77">
        <f t="shared" ca="1" si="4"/>
        <v>1</v>
      </c>
      <c r="G46" s="78">
        <f t="shared" ca="1" si="5"/>
        <v>42</v>
      </c>
      <c r="H46" s="78">
        <f t="shared" ca="1" si="6"/>
        <v>42</v>
      </c>
      <c r="I46" s="78">
        <f ca="1">AllPlayers!X43</f>
        <v>57</v>
      </c>
      <c r="K46" s="75" t="str">
        <f t="shared" ca="1" si="7"/>
        <v>Connor Scutt</v>
      </c>
      <c r="L46" s="84" t="str">
        <f t="shared" ca="1" si="8"/>
        <v>(Bishopsford)</v>
      </c>
      <c r="M46" s="86">
        <f t="shared" ca="1" si="9"/>
        <v>3</v>
      </c>
      <c r="N46" s="76">
        <f ca="1">AllPlayers!AC43</f>
        <v>28</v>
      </c>
    </row>
    <row r="47" spans="1:14" x14ac:dyDescent="0.2">
      <c r="A47" s="156">
        <f t="shared" si="10"/>
        <v>43</v>
      </c>
      <c r="B47" s="75" t="str">
        <f t="shared" ca="1" si="0"/>
        <v>Matt Hall</v>
      </c>
      <c r="C47" s="84" t="str">
        <f t="shared" ca="1" si="1"/>
        <v>(Sunbury)</v>
      </c>
      <c r="D47" s="85">
        <f t="shared" ca="1" si="2"/>
        <v>16</v>
      </c>
      <c r="E47" s="77">
        <f t="shared" ca="1" si="3"/>
        <v>13</v>
      </c>
      <c r="F47" s="77">
        <f t="shared" ca="1" si="4"/>
        <v>0</v>
      </c>
      <c r="G47" s="78">
        <f t="shared" ca="1" si="5"/>
        <v>42</v>
      </c>
      <c r="H47" s="78">
        <f t="shared" ca="1" si="6"/>
        <v>42</v>
      </c>
      <c r="I47" s="78">
        <f ca="1">AllPlayers!X44</f>
        <v>134</v>
      </c>
      <c r="K47" s="75" t="str">
        <f t="shared" ca="1" si="7"/>
        <v>Darren Bryant</v>
      </c>
      <c r="L47" s="84" t="str">
        <f t="shared" ca="1" si="8"/>
        <v>(Farmers)</v>
      </c>
      <c r="M47" s="86">
        <f t="shared" ca="1" si="9"/>
        <v>3</v>
      </c>
      <c r="N47" s="76">
        <f ca="1">AllPlayers!AC44</f>
        <v>152</v>
      </c>
    </row>
    <row r="48" spans="1:14" x14ac:dyDescent="0.2">
      <c r="A48" s="156">
        <f t="shared" si="10"/>
        <v>44</v>
      </c>
      <c r="B48" s="75" t="str">
        <f t="shared" ca="1" si="0"/>
        <v>Martin Carnell</v>
      </c>
      <c r="C48" s="84" t="str">
        <f t="shared" ca="1" si="1"/>
        <v>(Farmers)</v>
      </c>
      <c r="D48" s="85">
        <f t="shared" ca="1" si="2"/>
        <v>22</v>
      </c>
      <c r="E48" s="77">
        <f t="shared" ca="1" si="3"/>
        <v>8</v>
      </c>
      <c r="F48" s="77">
        <f t="shared" ca="1" si="4"/>
        <v>1</v>
      </c>
      <c r="G48" s="78">
        <f t="shared" ca="1" si="5"/>
        <v>41</v>
      </c>
      <c r="H48" s="78">
        <f t="shared" ca="1" si="6"/>
        <v>41</v>
      </c>
      <c r="I48" s="78">
        <f ca="1">AllPlayers!X45</f>
        <v>159</v>
      </c>
      <c r="K48" s="75" t="str">
        <f t="shared" ca="1" si="7"/>
        <v>Darren Everret</v>
      </c>
      <c r="L48" s="84" t="str">
        <f t="shared" ca="1" si="8"/>
        <v>(Arnie's Army)</v>
      </c>
      <c r="M48" s="86">
        <f t="shared" ca="1" si="9"/>
        <v>3</v>
      </c>
      <c r="N48" s="76">
        <f ca="1">AllPlayers!AC45</f>
        <v>10</v>
      </c>
    </row>
    <row r="49" spans="1:14" x14ac:dyDescent="0.2">
      <c r="A49" s="156">
        <f t="shared" si="10"/>
        <v>45</v>
      </c>
      <c r="B49" s="75" t="str">
        <f t="shared" ca="1" si="0"/>
        <v>Connor Scutt</v>
      </c>
      <c r="C49" s="84" t="str">
        <f t="shared" ca="1" si="1"/>
        <v>(Bishopsford)</v>
      </c>
      <c r="D49" s="85">
        <f t="shared" ca="1" si="2"/>
        <v>24</v>
      </c>
      <c r="E49" s="77">
        <f t="shared" ca="1" si="3"/>
        <v>7</v>
      </c>
      <c r="F49" s="77">
        <f t="shared" ca="1" si="4"/>
        <v>1</v>
      </c>
      <c r="G49" s="78">
        <f t="shared" ca="1" si="5"/>
        <v>41</v>
      </c>
      <c r="H49" s="78">
        <f t="shared" ca="1" si="6"/>
        <v>41</v>
      </c>
      <c r="I49" s="78">
        <f ca="1">AllPlayers!X46</f>
        <v>28</v>
      </c>
      <c r="K49" s="75" t="str">
        <f t="shared" ca="1" si="7"/>
        <v>Dave Askew</v>
      </c>
      <c r="L49" s="84" t="str">
        <f t="shared" ca="1" si="8"/>
        <v>(WWMC)</v>
      </c>
      <c r="M49" s="86">
        <f t="shared" ca="1" si="9"/>
        <v>3</v>
      </c>
      <c r="N49" s="76">
        <f ca="1">AllPlayers!AC46</f>
        <v>184</v>
      </c>
    </row>
    <row r="50" spans="1:14" x14ac:dyDescent="0.2">
      <c r="A50" s="156">
        <f t="shared" si="10"/>
        <v>46</v>
      </c>
      <c r="B50" s="75" t="str">
        <f t="shared" ca="1" si="0"/>
        <v>Dennis Harris</v>
      </c>
      <c r="C50" s="84" t="str">
        <f t="shared" ca="1" si="1"/>
        <v>(St Peter's)</v>
      </c>
      <c r="D50" s="85">
        <f t="shared" ca="1" si="2"/>
        <v>27</v>
      </c>
      <c r="E50" s="77">
        <f t="shared" ca="1" si="3"/>
        <v>5</v>
      </c>
      <c r="F50" s="77">
        <f t="shared" ca="1" si="4"/>
        <v>1</v>
      </c>
      <c r="G50" s="78">
        <f t="shared" ca="1" si="5"/>
        <v>40</v>
      </c>
      <c r="H50" s="78">
        <f t="shared" ca="1" si="6"/>
        <v>40</v>
      </c>
      <c r="I50" s="78">
        <f ca="1">AllPlayers!X47</f>
        <v>108</v>
      </c>
      <c r="K50" s="75" t="str">
        <f t="shared" ca="1" si="7"/>
        <v>Dave Parletti</v>
      </c>
      <c r="L50" s="84" t="str">
        <f t="shared" ca="1" si="8"/>
        <v>(WPBL)</v>
      </c>
      <c r="M50" s="86">
        <f t="shared" ca="1" si="9"/>
        <v>3</v>
      </c>
      <c r="N50" s="76">
        <f ca="1">AllPlayers!AC47</f>
        <v>227</v>
      </c>
    </row>
    <row r="51" spans="1:14" x14ac:dyDescent="0.2">
      <c r="A51" s="156">
        <f t="shared" si="10"/>
        <v>47</v>
      </c>
      <c r="B51" s="75" t="str">
        <f t="shared" ca="1" si="0"/>
        <v>James Willcox</v>
      </c>
      <c r="C51" s="84" t="str">
        <f t="shared" ca="1" si="1"/>
        <v>(Epsom)</v>
      </c>
      <c r="D51" s="85">
        <f t="shared" ca="1" si="2"/>
        <v>18</v>
      </c>
      <c r="E51" s="77">
        <f t="shared" ca="1" si="3"/>
        <v>11</v>
      </c>
      <c r="F51" s="77">
        <f t="shared" ca="1" si="4"/>
        <v>0</v>
      </c>
      <c r="G51" s="78">
        <f t="shared" ca="1" si="5"/>
        <v>40</v>
      </c>
      <c r="H51" s="78">
        <f t="shared" ca="1" si="6"/>
        <v>40</v>
      </c>
      <c r="I51" s="78">
        <f ca="1">AllPlayers!X48</f>
        <v>52</v>
      </c>
      <c r="K51" s="75" t="str">
        <f t="shared" ca="1" si="7"/>
        <v>Dennis Harris</v>
      </c>
      <c r="L51" s="84" t="str">
        <f t="shared" ca="1" si="8"/>
        <v>(St Peter's)</v>
      </c>
      <c r="M51" s="86">
        <f t="shared" ca="1" si="9"/>
        <v>3</v>
      </c>
      <c r="N51" s="76">
        <f ca="1">AllPlayers!AC48</f>
        <v>108</v>
      </c>
    </row>
    <row r="52" spans="1:14" x14ac:dyDescent="0.2">
      <c r="A52" s="156">
        <f t="shared" si="10"/>
        <v>48</v>
      </c>
      <c r="B52" s="75" t="str">
        <f t="shared" ca="1" si="0"/>
        <v>Luke Wathen</v>
      </c>
      <c r="C52" s="84" t="str">
        <f t="shared" ca="1" si="1"/>
        <v>(Sunbury)</v>
      </c>
      <c r="D52" s="85">
        <f t="shared" ca="1" si="2"/>
        <v>24</v>
      </c>
      <c r="E52" s="77">
        <f t="shared" ca="1" si="3"/>
        <v>8</v>
      </c>
      <c r="F52" s="77">
        <f t="shared" ca="1" si="4"/>
        <v>0</v>
      </c>
      <c r="G52" s="78">
        <f t="shared" ca="1" si="5"/>
        <v>40</v>
      </c>
      <c r="H52" s="78">
        <f t="shared" ca="1" si="6"/>
        <v>40</v>
      </c>
      <c r="I52" s="78">
        <f ca="1">AllPlayers!X49</f>
        <v>129</v>
      </c>
      <c r="K52" s="75" t="str">
        <f t="shared" ca="1" si="7"/>
        <v>Doug Harwood</v>
      </c>
      <c r="L52" s="84" t="str">
        <f t="shared" ca="1" si="8"/>
        <v>(WWMC)</v>
      </c>
      <c r="M52" s="86">
        <f t="shared" ca="1" si="9"/>
        <v>3</v>
      </c>
      <c r="N52" s="76">
        <f ca="1">AllPlayers!AC49</f>
        <v>180</v>
      </c>
    </row>
    <row r="53" spans="1:14" x14ac:dyDescent="0.2">
      <c r="A53" s="156">
        <f t="shared" si="10"/>
        <v>49</v>
      </c>
      <c r="B53" s="75" t="str">
        <f t="shared" ca="1" si="0"/>
        <v>Simon Beagle</v>
      </c>
      <c r="C53" s="84" t="str">
        <f t="shared" ca="1" si="1"/>
        <v>(West Byfleet)</v>
      </c>
      <c r="D53" s="85">
        <f t="shared" ca="1" si="2"/>
        <v>30</v>
      </c>
      <c r="E53" s="77">
        <f t="shared" ca="1" si="3"/>
        <v>5</v>
      </c>
      <c r="F53" s="77">
        <f t="shared" ca="1" si="4"/>
        <v>0</v>
      </c>
      <c r="G53" s="78">
        <f t="shared" ca="1" si="5"/>
        <v>40</v>
      </c>
      <c r="H53" s="78">
        <f t="shared" ca="1" si="6"/>
        <v>40</v>
      </c>
      <c r="I53" s="78">
        <f ca="1">AllPlayers!X50</f>
        <v>201</v>
      </c>
      <c r="K53" s="75" t="str">
        <f t="shared" ca="1" si="7"/>
        <v>Ian Thorley</v>
      </c>
      <c r="L53" s="84" t="str">
        <f t="shared" ca="1" si="8"/>
        <v>(Bishopsford)</v>
      </c>
      <c r="M53" s="86">
        <f t="shared" ca="1" si="9"/>
        <v>3</v>
      </c>
      <c r="N53" s="76">
        <f ca="1">AllPlayers!AC50</f>
        <v>36</v>
      </c>
    </row>
    <row r="54" spans="1:14" x14ac:dyDescent="0.2">
      <c r="A54" s="156">
        <f t="shared" si="10"/>
        <v>50</v>
      </c>
      <c r="B54" s="75" t="str">
        <f t="shared" ca="1" si="0"/>
        <v>Andy Morgan</v>
      </c>
      <c r="C54" s="84" t="str">
        <f t="shared" ca="1" si="1"/>
        <v>(St Peter's)</v>
      </c>
      <c r="D54" s="85">
        <f t="shared" ca="1" si="2"/>
        <v>23</v>
      </c>
      <c r="E54" s="77">
        <f t="shared" ca="1" si="3"/>
        <v>5</v>
      </c>
      <c r="F54" s="77">
        <f t="shared" ca="1" si="4"/>
        <v>2</v>
      </c>
      <c r="G54" s="78">
        <f t="shared" ca="1" si="5"/>
        <v>39</v>
      </c>
      <c r="H54" s="78">
        <f t="shared" ca="1" si="6"/>
        <v>39</v>
      </c>
      <c r="I54" s="78">
        <f ca="1">AllPlayers!X51</f>
        <v>106</v>
      </c>
      <c r="K54" s="75" t="str">
        <f t="shared" ca="1" si="7"/>
        <v>Jake Carter</v>
      </c>
      <c r="L54" s="84" t="str">
        <f t="shared" ca="1" si="8"/>
        <v>(West Byfleet)</v>
      </c>
      <c r="M54" s="86">
        <f t="shared" ca="1" si="9"/>
        <v>3</v>
      </c>
      <c r="N54" s="76">
        <f ca="1">AllPlayers!AC51</f>
        <v>211</v>
      </c>
    </row>
    <row r="55" spans="1:14" x14ac:dyDescent="0.2">
      <c r="A55" s="156">
        <f t="shared" si="10"/>
        <v>51</v>
      </c>
      <c r="B55" s="75" t="str">
        <f t="shared" ca="1" si="0"/>
        <v>Phil Mcdonnell</v>
      </c>
      <c r="C55" s="84" t="str">
        <f t="shared" ca="1" si="1"/>
        <v>(Forestdale)</v>
      </c>
      <c r="D55" s="85">
        <f t="shared" ca="1" si="2"/>
        <v>20</v>
      </c>
      <c r="E55" s="77">
        <f t="shared" ca="1" si="3"/>
        <v>7</v>
      </c>
      <c r="F55" s="77">
        <f t="shared" ca="1" si="4"/>
        <v>1</v>
      </c>
      <c r="G55" s="78">
        <f t="shared" ca="1" si="5"/>
        <v>37</v>
      </c>
      <c r="H55" s="78">
        <f t="shared" ca="1" si="6"/>
        <v>37</v>
      </c>
      <c r="I55" s="78">
        <f ca="1">AllPlayers!X52</f>
        <v>79</v>
      </c>
      <c r="K55" s="75" t="str">
        <f t="shared" ca="1" si="7"/>
        <v>James Willcox</v>
      </c>
      <c r="L55" s="84" t="str">
        <f t="shared" ca="1" si="8"/>
        <v>(Epsom)</v>
      </c>
      <c r="M55" s="86">
        <f t="shared" ca="1" si="9"/>
        <v>3</v>
      </c>
      <c r="N55" s="76">
        <f ca="1">AllPlayers!AC52</f>
        <v>52</v>
      </c>
    </row>
    <row r="56" spans="1:14" x14ac:dyDescent="0.2">
      <c r="A56" s="156">
        <f t="shared" si="10"/>
        <v>52</v>
      </c>
      <c r="B56" s="75" t="str">
        <f t="shared" ca="1" si="0"/>
        <v>Dave Crook</v>
      </c>
      <c r="C56" s="84" t="str">
        <f t="shared" ca="1" si="1"/>
        <v>(Farmers)</v>
      </c>
      <c r="D56" s="85">
        <f t="shared" ca="1" si="2"/>
        <v>28</v>
      </c>
      <c r="E56" s="77">
        <f t="shared" ca="1" si="3"/>
        <v>3</v>
      </c>
      <c r="F56" s="77">
        <f t="shared" ca="1" si="4"/>
        <v>1</v>
      </c>
      <c r="G56" s="78">
        <f t="shared" ca="1" si="5"/>
        <v>37</v>
      </c>
      <c r="H56" s="78">
        <f t="shared" ca="1" si="6"/>
        <v>37</v>
      </c>
      <c r="I56" s="78">
        <f ca="1">AllPlayers!X53</f>
        <v>154</v>
      </c>
      <c r="K56" s="75" t="str">
        <f t="shared" ca="1" si="7"/>
        <v>Kirk DeRuyter</v>
      </c>
      <c r="L56" s="84" t="str">
        <f t="shared" ca="1" si="8"/>
        <v>(WPBL)</v>
      </c>
      <c r="M56" s="86">
        <f t="shared" ca="1" si="9"/>
        <v>3</v>
      </c>
      <c r="N56" s="76">
        <f ca="1">AllPlayers!AC53</f>
        <v>233</v>
      </c>
    </row>
    <row r="57" spans="1:14" x14ac:dyDescent="0.2">
      <c r="A57" s="156">
        <f t="shared" si="10"/>
        <v>53</v>
      </c>
      <c r="B57" s="75" t="str">
        <f t="shared" ca="1" si="0"/>
        <v>Des Barry</v>
      </c>
      <c r="C57" s="84" t="str">
        <f t="shared" ca="1" si="1"/>
        <v>(Bishopsford)</v>
      </c>
      <c r="D57" s="85">
        <f t="shared" ca="1" si="2"/>
        <v>23</v>
      </c>
      <c r="E57" s="77">
        <f t="shared" ca="1" si="3"/>
        <v>7</v>
      </c>
      <c r="F57" s="77">
        <f t="shared" ca="1" si="4"/>
        <v>0</v>
      </c>
      <c r="G57" s="78">
        <f t="shared" ca="1" si="5"/>
        <v>37</v>
      </c>
      <c r="H57" s="78">
        <f t="shared" ca="1" si="6"/>
        <v>37</v>
      </c>
      <c r="I57" s="78">
        <f ca="1">AllPlayers!X54</f>
        <v>29</v>
      </c>
      <c r="K57" s="75" t="str">
        <f t="shared" ca="1" si="7"/>
        <v>Luke Wathen</v>
      </c>
      <c r="L57" s="84" t="str">
        <f t="shared" ca="1" si="8"/>
        <v>(Sunbury)</v>
      </c>
      <c r="M57" s="86">
        <f t="shared" ca="1" si="9"/>
        <v>3</v>
      </c>
      <c r="N57" s="76">
        <f ca="1">AllPlayers!AC54</f>
        <v>129</v>
      </c>
    </row>
    <row r="58" spans="1:14" x14ac:dyDescent="0.2">
      <c r="A58" s="156">
        <f t="shared" si="10"/>
        <v>54</v>
      </c>
      <c r="B58" s="75" t="str">
        <f t="shared" ca="1" si="0"/>
        <v>Dave Askew</v>
      </c>
      <c r="C58" s="84" t="str">
        <f t="shared" ca="1" si="1"/>
        <v>(WWMC)</v>
      </c>
      <c r="D58" s="85">
        <f t="shared" ca="1" si="2"/>
        <v>11</v>
      </c>
      <c r="E58" s="77">
        <f t="shared" ca="1" si="3"/>
        <v>9</v>
      </c>
      <c r="F58" s="77">
        <f t="shared" ca="1" si="4"/>
        <v>2</v>
      </c>
      <c r="G58" s="78">
        <f t="shared" ca="1" si="5"/>
        <v>35</v>
      </c>
      <c r="H58" s="78">
        <f t="shared" ca="1" si="6"/>
        <v>35</v>
      </c>
      <c r="I58" s="78">
        <f ca="1">AllPlayers!X55</f>
        <v>184</v>
      </c>
      <c r="K58" s="75" t="str">
        <f t="shared" ca="1" si="7"/>
        <v>Martin Byrne</v>
      </c>
      <c r="L58" s="84" t="str">
        <f t="shared" ca="1" si="8"/>
        <v>(Epsom)</v>
      </c>
      <c r="M58" s="86">
        <f t="shared" ca="1" si="9"/>
        <v>3</v>
      </c>
      <c r="N58" s="76">
        <f ca="1">AllPlayers!AC55</f>
        <v>51</v>
      </c>
    </row>
    <row r="59" spans="1:14" x14ac:dyDescent="0.2">
      <c r="A59" s="156">
        <f t="shared" si="10"/>
        <v>55</v>
      </c>
      <c r="B59" s="75" t="str">
        <f t="shared" ca="1" si="0"/>
        <v>Dave Parletti</v>
      </c>
      <c r="C59" s="84" t="str">
        <f t="shared" ca="1" si="1"/>
        <v>(WPBL)</v>
      </c>
      <c r="D59" s="85">
        <f t="shared" ca="1" si="2"/>
        <v>11</v>
      </c>
      <c r="E59" s="77">
        <f t="shared" ca="1" si="3"/>
        <v>7</v>
      </c>
      <c r="F59" s="77">
        <f t="shared" ca="1" si="4"/>
        <v>3</v>
      </c>
      <c r="G59" s="78">
        <f t="shared" ca="1" si="5"/>
        <v>34</v>
      </c>
      <c r="H59" s="78">
        <f t="shared" ca="1" si="6"/>
        <v>34</v>
      </c>
      <c r="I59" s="78">
        <f ca="1">AllPlayers!X56</f>
        <v>227</v>
      </c>
      <c r="K59" s="75" t="str">
        <f t="shared" ca="1" si="7"/>
        <v>Nev Wright</v>
      </c>
      <c r="L59" s="84" t="str">
        <f t="shared" ca="1" si="8"/>
        <v>(Farmers)</v>
      </c>
      <c r="M59" s="86">
        <f t="shared" ca="1" si="9"/>
        <v>3</v>
      </c>
      <c r="N59" s="76">
        <f ca="1">AllPlayers!AC56</f>
        <v>151</v>
      </c>
    </row>
    <row r="60" spans="1:14" x14ac:dyDescent="0.2">
      <c r="A60" s="156">
        <f t="shared" si="10"/>
        <v>56</v>
      </c>
      <c r="B60" s="75" t="str">
        <f t="shared" ca="1" si="0"/>
        <v>Steve Cole</v>
      </c>
      <c r="C60" s="84" t="str">
        <f t="shared" ca="1" si="1"/>
        <v>(Sunbury)</v>
      </c>
      <c r="D60" s="85">
        <f t="shared" ca="1" si="2"/>
        <v>21</v>
      </c>
      <c r="E60" s="77">
        <f t="shared" ca="1" si="3"/>
        <v>2</v>
      </c>
      <c r="F60" s="77">
        <f t="shared" ca="1" si="4"/>
        <v>3</v>
      </c>
      <c r="G60" s="78">
        <f t="shared" ca="1" si="5"/>
        <v>34</v>
      </c>
      <c r="H60" s="78">
        <f t="shared" ca="1" si="6"/>
        <v>34</v>
      </c>
      <c r="I60" s="78">
        <f ca="1">AllPlayers!X57</f>
        <v>130</v>
      </c>
      <c r="K60" s="75" t="str">
        <f t="shared" ca="1" si="7"/>
        <v>Peter Green</v>
      </c>
      <c r="L60" s="84" t="str">
        <f t="shared" ca="1" si="8"/>
        <v>(Forestdale)</v>
      </c>
      <c r="M60" s="86">
        <f t="shared" ca="1" si="9"/>
        <v>3</v>
      </c>
      <c r="N60" s="76">
        <f ca="1">AllPlayers!AC57</f>
        <v>86</v>
      </c>
    </row>
    <row r="61" spans="1:14" x14ac:dyDescent="0.2">
      <c r="A61" s="156">
        <f t="shared" si="10"/>
        <v>57</v>
      </c>
      <c r="B61" s="75" t="str">
        <f t="shared" ca="1" si="0"/>
        <v>Rob Arthur</v>
      </c>
      <c r="C61" s="84" t="str">
        <f t="shared" ca="1" si="1"/>
        <v>(Sunbury)</v>
      </c>
      <c r="D61" s="85">
        <f t="shared" ca="1" si="2"/>
        <v>22</v>
      </c>
      <c r="E61" s="77">
        <f t="shared" ca="1" si="3"/>
        <v>3</v>
      </c>
      <c r="F61" s="77">
        <f t="shared" ca="1" si="4"/>
        <v>2</v>
      </c>
      <c r="G61" s="78">
        <f t="shared" ca="1" si="5"/>
        <v>34</v>
      </c>
      <c r="H61" s="78">
        <f t="shared" ca="1" si="6"/>
        <v>34</v>
      </c>
      <c r="I61" s="78">
        <f ca="1">AllPlayers!X58</f>
        <v>131</v>
      </c>
      <c r="K61" s="75" t="str">
        <f t="shared" ca="1" si="7"/>
        <v>Phil Mcdonnell</v>
      </c>
      <c r="L61" s="84" t="str">
        <f t="shared" ca="1" si="8"/>
        <v>(Forestdale)</v>
      </c>
      <c r="M61" s="86">
        <f t="shared" ca="1" si="9"/>
        <v>3</v>
      </c>
      <c r="N61" s="76">
        <f ca="1">AllPlayers!AC58</f>
        <v>79</v>
      </c>
    </row>
    <row r="62" spans="1:14" x14ac:dyDescent="0.2">
      <c r="A62" s="156">
        <f t="shared" si="10"/>
        <v>58</v>
      </c>
      <c r="B62" s="75" t="str">
        <f t="shared" ca="1" si="0"/>
        <v>Dave Horan</v>
      </c>
      <c r="C62" s="84" t="str">
        <f t="shared" ca="1" si="1"/>
        <v>(Sunbury)</v>
      </c>
      <c r="D62" s="85">
        <f t="shared" ca="1" si="2"/>
        <v>21</v>
      </c>
      <c r="E62" s="77">
        <f t="shared" ca="1" si="3"/>
        <v>5</v>
      </c>
      <c r="F62" s="77">
        <f t="shared" ca="1" si="4"/>
        <v>1</v>
      </c>
      <c r="G62" s="78">
        <f t="shared" ca="1" si="5"/>
        <v>34</v>
      </c>
      <c r="H62" s="78">
        <f t="shared" ca="1" si="6"/>
        <v>34</v>
      </c>
      <c r="I62" s="78">
        <f ca="1">AllPlayers!X59</f>
        <v>133</v>
      </c>
      <c r="K62" s="75" t="str">
        <f t="shared" ca="1" si="7"/>
        <v>Rees Hall</v>
      </c>
      <c r="L62" s="84" t="str">
        <f t="shared" ca="1" si="8"/>
        <v>(Sunbury)</v>
      </c>
      <c r="M62" s="86">
        <f t="shared" ca="1" si="9"/>
        <v>3</v>
      </c>
      <c r="N62" s="76">
        <f ca="1">AllPlayers!AC59</f>
        <v>127</v>
      </c>
    </row>
    <row r="63" spans="1:14" x14ac:dyDescent="0.2">
      <c r="A63" s="156">
        <f t="shared" si="10"/>
        <v>59</v>
      </c>
      <c r="B63" s="75" t="str">
        <f t="shared" ca="1" si="0"/>
        <v>Ian Thorley</v>
      </c>
      <c r="C63" s="84" t="str">
        <f t="shared" ca="1" si="1"/>
        <v>(Bishopsford)</v>
      </c>
      <c r="D63" s="85">
        <f t="shared" ca="1" si="2"/>
        <v>25</v>
      </c>
      <c r="E63" s="77">
        <f t="shared" ca="1" si="3"/>
        <v>3</v>
      </c>
      <c r="F63" s="77">
        <f t="shared" ca="1" si="4"/>
        <v>1</v>
      </c>
      <c r="G63" s="78">
        <f t="shared" ca="1" si="5"/>
        <v>34</v>
      </c>
      <c r="H63" s="78">
        <f t="shared" ca="1" si="6"/>
        <v>34</v>
      </c>
      <c r="I63" s="78">
        <f ca="1">AllPlayers!X60</f>
        <v>36</v>
      </c>
      <c r="K63" s="75" t="str">
        <f t="shared" ca="1" si="7"/>
        <v>Richard Cox</v>
      </c>
      <c r="L63" s="84" t="str">
        <f t="shared" ca="1" si="8"/>
        <v>(Arnie's Army)</v>
      </c>
      <c r="M63" s="86">
        <f t="shared" ca="1" si="9"/>
        <v>3</v>
      </c>
      <c r="N63" s="76">
        <f ca="1">AllPlayers!AC60</f>
        <v>3</v>
      </c>
    </row>
    <row r="64" spans="1:14" x14ac:dyDescent="0.2">
      <c r="A64" s="156">
        <f t="shared" si="10"/>
        <v>60</v>
      </c>
      <c r="B64" s="75" t="str">
        <f t="shared" ca="1" si="0"/>
        <v>Ronnie Godbeer</v>
      </c>
      <c r="C64" s="84" t="str">
        <f t="shared" ca="1" si="1"/>
        <v>(WWMC)</v>
      </c>
      <c r="D64" s="85">
        <f t="shared" ca="1" si="2"/>
        <v>17</v>
      </c>
      <c r="E64" s="77">
        <f t="shared" ca="1" si="3"/>
        <v>5</v>
      </c>
      <c r="F64" s="77">
        <f t="shared" ca="1" si="4"/>
        <v>2</v>
      </c>
      <c r="G64" s="78">
        <f t="shared" ca="1" si="5"/>
        <v>33</v>
      </c>
      <c r="H64" s="78">
        <f t="shared" ca="1" si="6"/>
        <v>33</v>
      </c>
      <c r="I64" s="78">
        <f ca="1">AllPlayers!X61</f>
        <v>185</v>
      </c>
      <c r="K64" s="75" t="str">
        <f t="shared" ca="1" si="7"/>
        <v>Rob Arthur</v>
      </c>
      <c r="L64" s="84" t="str">
        <f t="shared" ca="1" si="8"/>
        <v>(Sunbury)</v>
      </c>
      <c r="M64" s="86">
        <f t="shared" ca="1" si="9"/>
        <v>3</v>
      </c>
      <c r="N64" s="76">
        <f ca="1">AllPlayers!AC61</f>
        <v>131</v>
      </c>
    </row>
    <row r="65" spans="1:14" x14ac:dyDescent="0.2">
      <c r="A65" s="156">
        <f t="shared" si="10"/>
        <v>61</v>
      </c>
      <c r="B65" s="75" t="str">
        <f t="shared" ca="1" si="0"/>
        <v>Ian Chalkley</v>
      </c>
      <c r="C65" s="84" t="str">
        <f t="shared" ca="1" si="1"/>
        <v>(West Byfleet)</v>
      </c>
      <c r="D65" s="85">
        <f t="shared" ca="1" si="2"/>
        <v>16</v>
      </c>
      <c r="E65" s="77">
        <f t="shared" ca="1" si="3"/>
        <v>7</v>
      </c>
      <c r="F65" s="77">
        <f t="shared" ca="1" si="4"/>
        <v>1</v>
      </c>
      <c r="G65" s="78">
        <f t="shared" ca="1" si="5"/>
        <v>33</v>
      </c>
      <c r="H65" s="78">
        <f t="shared" ca="1" si="6"/>
        <v>33</v>
      </c>
      <c r="I65" s="78">
        <f ca="1">AllPlayers!X62</f>
        <v>203</v>
      </c>
      <c r="K65" s="75" t="str">
        <f t="shared" ca="1" si="7"/>
        <v xml:space="preserve">Robbie Turner </v>
      </c>
      <c r="L65" s="84" t="str">
        <f t="shared" ca="1" si="8"/>
        <v>(Forestdale)</v>
      </c>
      <c r="M65" s="86">
        <f t="shared" ca="1" si="9"/>
        <v>3</v>
      </c>
      <c r="N65" s="76">
        <f ca="1">AllPlayers!AC62</f>
        <v>85</v>
      </c>
    </row>
    <row r="66" spans="1:14" x14ac:dyDescent="0.2">
      <c r="A66" s="156">
        <f t="shared" si="10"/>
        <v>62</v>
      </c>
      <c r="B66" s="75" t="str">
        <f t="shared" ca="1" si="0"/>
        <v>Tom Pavitt</v>
      </c>
      <c r="C66" s="84" t="str">
        <f t="shared" ca="1" si="1"/>
        <v>(West Byfleet)</v>
      </c>
      <c r="D66" s="85">
        <f t="shared" ca="1" si="2"/>
        <v>17</v>
      </c>
      <c r="E66" s="77">
        <f t="shared" ca="1" si="3"/>
        <v>6</v>
      </c>
      <c r="F66" s="77">
        <f t="shared" ca="1" si="4"/>
        <v>1</v>
      </c>
      <c r="G66" s="78">
        <f t="shared" ca="1" si="5"/>
        <v>32</v>
      </c>
      <c r="H66" s="78">
        <f t="shared" ca="1" si="6"/>
        <v>32</v>
      </c>
      <c r="I66" s="78">
        <f ca="1">AllPlayers!X63</f>
        <v>212</v>
      </c>
      <c r="K66" s="75" t="str">
        <f t="shared" ca="1" si="7"/>
        <v>Simon Beagle</v>
      </c>
      <c r="L66" s="84" t="str">
        <f t="shared" ca="1" si="8"/>
        <v>(West Byfleet)</v>
      </c>
      <c r="M66" s="86">
        <f t="shared" ca="1" si="9"/>
        <v>3</v>
      </c>
      <c r="N66" s="76">
        <f ca="1">AllPlayers!AC63</f>
        <v>201</v>
      </c>
    </row>
    <row r="67" spans="1:14" x14ac:dyDescent="0.2">
      <c r="A67" s="156">
        <f t="shared" si="10"/>
        <v>63</v>
      </c>
      <c r="B67" s="75" t="str">
        <f t="shared" ca="1" si="0"/>
        <v>Alex Chubb</v>
      </c>
      <c r="C67" s="84" t="str">
        <f t="shared" ca="1" si="1"/>
        <v>(West Byfleet)</v>
      </c>
      <c r="D67" s="85">
        <f t="shared" ca="1" si="2"/>
        <v>17</v>
      </c>
      <c r="E67" s="77">
        <f t="shared" ca="1" si="3"/>
        <v>4</v>
      </c>
      <c r="F67" s="77">
        <f t="shared" ca="1" si="4"/>
        <v>2</v>
      </c>
      <c r="G67" s="78">
        <f t="shared" ca="1" si="5"/>
        <v>31</v>
      </c>
      <c r="H67" s="78">
        <f t="shared" ca="1" si="6"/>
        <v>31</v>
      </c>
      <c r="I67" s="78">
        <f ca="1">AllPlayers!X64</f>
        <v>206</v>
      </c>
      <c r="K67" s="75" t="str">
        <f t="shared" ca="1" si="7"/>
        <v>Adam Penney</v>
      </c>
      <c r="L67" s="84" t="str">
        <f t="shared" ca="1" si="8"/>
        <v>(West Byfleet)</v>
      </c>
      <c r="M67" s="86">
        <f t="shared" ca="1" si="9"/>
        <v>2</v>
      </c>
      <c r="N67" s="76">
        <f ca="1">AllPlayers!AC64</f>
        <v>214</v>
      </c>
    </row>
    <row r="68" spans="1:14" x14ac:dyDescent="0.2">
      <c r="A68" s="156">
        <f t="shared" si="10"/>
        <v>64</v>
      </c>
      <c r="B68" s="75" t="str">
        <f t="shared" ca="1" si="0"/>
        <v>Robbie Hain</v>
      </c>
      <c r="C68" s="84" t="str">
        <f t="shared" ca="1" si="1"/>
        <v>(WWMC)</v>
      </c>
      <c r="D68" s="85">
        <f t="shared" ca="1" si="2"/>
        <v>17</v>
      </c>
      <c r="E68" s="77">
        <f t="shared" ca="1" si="3"/>
        <v>5</v>
      </c>
      <c r="F68" s="77">
        <f t="shared" ca="1" si="4"/>
        <v>1</v>
      </c>
      <c r="G68" s="78">
        <f t="shared" ca="1" si="5"/>
        <v>30</v>
      </c>
      <c r="H68" s="78">
        <f t="shared" ca="1" si="6"/>
        <v>30</v>
      </c>
      <c r="I68" s="78">
        <f ca="1">AllPlayers!X65</f>
        <v>186</v>
      </c>
      <c r="K68" s="75" t="str">
        <f t="shared" ca="1" si="7"/>
        <v>Byron Pendry</v>
      </c>
      <c r="L68" s="84" t="str">
        <f t="shared" ca="1" si="8"/>
        <v>(West Byfleet)</v>
      </c>
      <c r="M68" s="86">
        <f t="shared" ca="1" si="9"/>
        <v>2</v>
      </c>
      <c r="N68" s="76">
        <f ca="1">AllPlayers!AC65</f>
        <v>204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Daryl Reino</v>
      </c>
      <c r="C69" s="84" t="str">
        <f t="shared" ref="C69:C132" ca="1" si="12">IF(AND(J66=FALSE,H69=0),"",VLOOKUP(VLOOKUP($I69,PlayerID,3,FALSE),Teams,3,FALSE))</f>
        <v>(Epsom)</v>
      </c>
      <c r="D69" s="85">
        <f t="shared" ref="D69:D132" ca="1" si="13">IF(AND(J66=FALSE,H69=0),"",ROUND(VLOOKUP($I69,PlayerID,17,FALSE),0))</f>
        <v>23</v>
      </c>
      <c r="E69" s="77">
        <f t="shared" ref="E69:E132" ca="1" si="14">IF(AND(J66=FALSE,H69=0),"",ROUND(VLOOKUP($I69,PlayerID,18,FALSE),0))</f>
        <v>3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29</v>
      </c>
      <c r="H69" s="78">
        <f t="shared" ref="H69:H132" ca="1" si="17">IF(ISNA(I69),0,VLOOKUP($I69,PlayerID,20,FALSE))</f>
        <v>29</v>
      </c>
      <c r="I69" s="78">
        <f ca="1">AllPlayers!X66</f>
        <v>54</v>
      </c>
      <c r="K69" s="75" t="str">
        <f t="shared" ref="K69:K132" ca="1" si="18">IF(ISNA(N69),"",VLOOKUP(N69,PlayerID,2,FALSE))</f>
        <v>Daryl Reino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2</v>
      </c>
      <c r="N69" s="76">
        <f ca="1">AllPlayers!AC66</f>
        <v>54</v>
      </c>
    </row>
    <row r="70" spans="1:14" x14ac:dyDescent="0.2">
      <c r="A70" s="156">
        <f t="shared" si="10"/>
        <v>66</v>
      </c>
      <c r="B70" s="75" t="str">
        <f t="shared" ca="1" si="11"/>
        <v>Martin Byrne</v>
      </c>
      <c r="C70" s="84" t="str">
        <f t="shared" ca="1" si="12"/>
        <v>(Epsom)</v>
      </c>
      <c r="D70" s="85">
        <f t="shared" ca="1" si="13"/>
        <v>13</v>
      </c>
      <c r="E70" s="77">
        <f t="shared" ca="1" si="14"/>
        <v>6</v>
      </c>
      <c r="F70" s="77">
        <f t="shared" ca="1" si="15"/>
        <v>1</v>
      </c>
      <c r="G70" s="78">
        <f t="shared" ca="1" si="16"/>
        <v>28</v>
      </c>
      <c r="H70" s="78">
        <f t="shared" ca="1" si="17"/>
        <v>28</v>
      </c>
      <c r="I70" s="78">
        <f ca="1">AllPlayers!X67</f>
        <v>51</v>
      </c>
      <c r="K70" s="75" t="str">
        <f t="shared" ca="1" si="18"/>
        <v>Dave Crook</v>
      </c>
      <c r="L70" s="84" t="str">
        <f t="shared" ca="1" si="19"/>
        <v>(Farmers)</v>
      </c>
      <c r="M70" s="86">
        <f t="shared" ca="1" si="20"/>
        <v>2</v>
      </c>
      <c r="N70" s="76">
        <f ca="1">AllPlayers!AC67</f>
        <v>154</v>
      </c>
    </row>
    <row r="71" spans="1:14" x14ac:dyDescent="0.2">
      <c r="A71" s="156">
        <f t="shared" ref="A71:A134" si="21">A70+1</f>
        <v>67</v>
      </c>
      <c r="B71" s="75" t="str">
        <f t="shared" ca="1" si="11"/>
        <v>Richard Cox</v>
      </c>
      <c r="C71" s="84" t="str">
        <f t="shared" ca="1" si="12"/>
        <v>(Arnie's Army)</v>
      </c>
      <c r="D71" s="85">
        <f t="shared" ca="1" si="13"/>
        <v>16</v>
      </c>
      <c r="E71" s="77">
        <f t="shared" ca="1" si="14"/>
        <v>4</v>
      </c>
      <c r="F71" s="77">
        <f t="shared" ca="1" si="15"/>
        <v>1</v>
      </c>
      <c r="G71" s="78">
        <f t="shared" ca="1" si="16"/>
        <v>27</v>
      </c>
      <c r="H71" s="78">
        <f t="shared" ca="1" si="17"/>
        <v>27</v>
      </c>
      <c r="I71" s="78">
        <f ca="1">AllPlayers!X68</f>
        <v>3</v>
      </c>
      <c r="K71" s="75" t="str">
        <f t="shared" ca="1" si="18"/>
        <v>Des Barry</v>
      </c>
      <c r="L71" s="84" t="str">
        <f t="shared" ca="1" si="19"/>
        <v>(Bishopsford)</v>
      </c>
      <c r="M71" s="86">
        <f t="shared" ca="1" si="20"/>
        <v>2</v>
      </c>
      <c r="N71" s="76">
        <f ca="1">AllPlayers!AC68</f>
        <v>29</v>
      </c>
    </row>
    <row r="72" spans="1:14" x14ac:dyDescent="0.2">
      <c r="A72" s="156">
        <f t="shared" si="21"/>
        <v>68</v>
      </c>
      <c r="B72" s="75" t="str">
        <f t="shared" ca="1" si="11"/>
        <v>Matthew Chamberlain</v>
      </c>
      <c r="C72" s="84" t="str">
        <f t="shared" ca="1" si="12"/>
        <v>(Forestdale)</v>
      </c>
      <c r="D72" s="85">
        <f t="shared" ca="1" si="13"/>
        <v>17</v>
      </c>
      <c r="E72" s="77">
        <f t="shared" ca="1" si="14"/>
        <v>3</v>
      </c>
      <c r="F72" s="77">
        <f t="shared" ca="1" si="15"/>
        <v>1</v>
      </c>
      <c r="G72" s="78">
        <f t="shared" ca="1" si="16"/>
        <v>26</v>
      </c>
      <c r="H72" s="78">
        <f t="shared" ca="1" si="17"/>
        <v>26</v>
      </c>
      <c r="I72" s="78">
        <f ca="1">AllPlayers!X69</f>
        <v>82</v>
      </c>
      <c r="K72" s="75" t="str">
        <f t="shared" ca="1" si="18"/>
        <v>Diogo Portela</v>
      </c>
      <c r="L72" s="84" t="str">
        <f t="shared" ca="1" si="19"/>
        <v>(Bishopsford)</v>
      </c>
      <c r="M72" s="86">
        <f t="shared" ca="1" si="20"/>
        <v>2</v>
      </c>
      <c r="N72" s="76">
        <f ca="1">AllPlayers!AC69</f>
        <v>39</v>
      </c>
    </row>
    <row r="73" spans="1:14" x14ac:dyDescent="0.2">
      <c r="A73" s="156">
        <f t="shared" si="21"/>
        <v>69</v>
      </c>
      <c r="B73" s="75" t="str">
        <f t="shared" ca="1" si="11"/>
        <v>Charlie Martin</v>
      </c>
      <c r="C73" s="84" t="str">
        <f t="shared" ca="1" si="12"/>
        <v>(WWMC)</v>
      </c>
      <c r="D73" s="85">
        <f t="shared" ca="1" si="13"/>
        <v>16</v>
      </c>
      <c r="E73" s="77">
        <f t="shared" ca="1" si="14"/>
        <v>5</v>
      </c>
      <c r="F73" s="77">
        <f t="shared" ca="1" si="15"/>
        <v>0</v>
      </c>
      <c r="G73" s="78">
        <f t="shared" ca="1" si="16"/>
        <v>26</v>
      </c>
      <c r="H73" s="78">
        <f t="shared" ca="1" si="17"/>
        <v>26</v>
      </c>
      <c r="I73" s="78">
        <f ca="1">AllPlayers!X70</f>
        <v>183</v>
      </c>
      <c r="K73" s="75" t="str">
        <f t="shared" ca="1" si="18"/>
        <v>Gary Trodd</v>
      </c>
      <c r="L73" s="84" t="str">
        <f t="shared" ca="1" si="19"/>
        <v>(Forestdale)</v>
      </c>
      <c r="M73" s="86">
        <f t="shared" ca="1" si="20"/>
        <v>2</v>
      </c>
      <c r="N73" s="76">
        <f ca="1">AllPlayers!AC70</f>
        <v>77</v>
      </c>
    </row>
    <row r="74" spans="1:14" x14ac:dyDescent="0.2">
      <c r="A74" s="156">
        <f t="shared" si="21"/>
        <v>70</v>
      </c>
      <c r="B74" s="75" t="str">
        <f t="shared" ca="1" si="11"/>
        <v>Wayne Harrison</v>
      </c>
      <c r="C74" s="84" t="str">
        <f t="shared" ca="1" si="12"/>
        <v>(Forestdale)</v>
      </c>
      <c r="D74" s="85">
        <f t="shared" ca="1" si="13"/>
        <v>18</v>
      </c>
      <c r="E74" s="77">
        <f t="shared" ca="1" si="14"/>
        <v>4</v>
      </c>
      <c r="F74" s="77">
        <f t="shared" ca="1" si="15"/>
        <v>0</v>
      </c>
      <c r="G74" s="78">
        <f t="shared" ca="1" si="16"/>
        <v>26</v>
      </c>
      <c r="H74" s="78">
        <f t="shared" ca="1" si="17"/>
        <v>26</v>
      </c>
      <c r="I74" s="78">
        <f ca="1">AllPlayers!X71</f>
        <v>81</v>
      </c>
      <c r="K74" s="75" t="str">
        <f t="shared" ca="1" si="18"/>
        <v>Ian Chalkley</v>
      </c>
      <c r="L74" s="84" t="str">
        <f t="shared" ca="1" si="19"/>
        <v>(West Byfleet)</v>
      </c>
      <c r="M74" s="86">
        <f t="shared" ca="1" si="20"/>
        <v>2</v>
      </c>
      <c r="N74" s="76">
        <f ca="1">AllPlayers!AC71</f>
        <v>203</v>
      </c>
    </row>
    <row r="75" spans="1:14" x14ac:dyDescent="0.2">
      <c r="A75" s="156">
        <f t="shared" si="21"/>
        <v>71</v>
      </c>
      <c r="B75" s="75" t="str">
        <f t="shared" ca="1" si="11"/>
        <v>Andy Nye</v>
      </c>
      <c r="C75" s="84" t="str">
        <f t="shared" ca="1" si="12"/>
        <v>(Farmers)</v>
      </c>
      <c r="D75" s="85">
        <f t="shared" ca="1" si="13"/>
        <v>11</v>
      </c>
      <c r="E75" s="77">
        <f t="shared" ca="1" si="14"/>
        <v>4</v>
      </c>
      <c r="F75" s="77">
        <f t="shared" ca="1" si="15"/>
        <v>2</v>
      </c>
      <c r="G75" s="78">
        <f t="shared" ca="1" si="16"/>
        <v>25</v>
      </c>
      <c r="H75" s="78">
        <f t="shared" ca="1" si="17"/>
        <v>25</v>
      </c>
      <c r="I75" s="78">
        <f ca="1">AllPlayers!X72</f>
        <v>161</v>
      </c>
      <c r="K75" s="75" t="str">
        <f t="shared" ca="1" si="18"/>
        <v>James Taylor</v>
      </c>
      <c r="L75" s="84" t="str">
        <f t="shared" ca="1" si="19"/>
        <v>(St Peter's)</v>
      </c>
      <c r="M75" s="86">
        <f t="shared" ca="1" si="20"/>
        <v>2</v>
      </c>
      <c r="N75" s="76">
        <f ca="1">AllPlayers!AC72</f>
        <v>105</v>
      </c>
    </row>
    <row r="76" spans="1:14" x14ac:dyDescent="0.2">
      <c r="A76" s="156">
        <f t="shared" si="21"/>
        <v>72</v>
      </c>
      <c r="B76" s="75" t="str">
        <f t="shared" ca="1" si="11"/>
        <v>Byron Pendry</v>
      </c>
      <c r="C76" s="84" t="str">
        <f t="shared" ca="1" si="12"/>
        <v>(West Byfleet)</v>
      </c>
      <c r="D76" s="85">
        <f t="shared" ca="1" si="13"/>
        <v>11</v>
      </c>
      <c r="E76" s="77">
        <f t="shared" ca="1" si="14"/>
        <v>5</v>
      </c>
      <c r="F76" s="77">
        <f t="shared" ca="1" si="15"/>
        <v>1</v>
      </c>
      <c r="G76" s="78">
        <f t="shared" ca="1" si="16"/>
        <v>24</v>
      </c>
      <c r="H76" s="78">
        <f t="shared" ca="1" si="17"/>
        <v>24</v>
      </c>
      <c r="I76" s="78">
        <f ca="1">AllPlayers!X73</f>
        <v>204</v>
      </c>
      <c r="K76" s="75" t="str">
        <f t="shared" ca="1" si="18"/>
        <v>Martin Carnell</v>
      </c>
      <c r="L76" s="84" t="str">
        <f t="shared" ca="1" si="19"/>
        <v>(Farmers)</v>
      </c>
      <c r="M76" s="86">
        <f t="shared" ca="1" si="20"/>
        <v>2</v>
      </c>
      <c r="N76" s="76">
        <f ca="1">AllPlayers!AC73</f>
        <v>159</v>
      </c>
    </row>
    <row r="77" spans="1:14" x14ac:dyDescent="0.2">
      <c r="A77" s="156">
        <f t="shared" si="21"/>
        <v>73</v>
      </c>
      <c r="B77" s="75" t="str">
        <f t="shared" ca="1" si="11"/>
        <v>Dave Godfrey</v>
      </c>
      <c r="C77" s="84" t="str">
        <f t="shared" ca="1" si="12"/>
        <v>(Forestdale)</v>
      </c>
      <c r="D77" s="85">
        <f t="shared" ca="1" si="13"/>
        <v>11</v>
      </c>
      <c r="E77" s="77">
        <f t="shared" ca="1" si="14"/>
        <v>5</v>
      </c>
      <c r="F77" s="77">
        <f t="shared" ca="1" si="15"/>
        <v>1</v>
      </c>
      <c r="G77" s="78">
        <f t="shared" ca="1" si="16"/>
        <v>24</v>
      </c>
      <c r="H77" s="78">
        <f t="shared" ca="1" si="17"/>
        <v>24</v>
      </c>
      <c r="I77" s="78">
        <f ca="1">AllPlayers!X74</f>
        <v>80</v>
      </c>
      <c r="K77" s="75" t="str">
        <f t="shared" ca="1" si="18"/>
        <v>Mick Smith</v>
      </c>
      <c r="L77" s="84" t="str">
        <f t="shared" ca="1" si="19"/>
        <v>(Farmers)</v>
      </c>
      <c r="M77" s="86">
        <f t="shared" ca="1" si="20"/>
        <v>2</v>
      </c>
      <c r="N77" s="76">
        <f ca="1">AllPlayers!AC74</f>
        <v>156</v>
      </c>
    </row>
    <row r="78" spans="1:14" x14ac:dyDescent="0.2">
      <c r="A78" s="156">
        <f t="shared" si="21"/>
        <v>74</v>
      </c>
      <c r="B78" s="75" t="str">
        <f t="shared" ca="1" si="11"/>
        <v>Dave McIntosh</v>
      </c>
      <c r="C78" s="84" t="str">
        <f t="shared" ca="1" si="12"/>
        <v>(St Peter's)</v>
      </c>
      <c r="D78" s="85">
        <f t="shared" ca="1" si="13"/>
        <v>15</v>
      </c>
      <c r="E78" s="77">
        <f t="shared" ca="1" si="14"/>
        <v>3</v>
      </c>
      <c r="F78" s="77">
        <f t="shared" ca="1" si="15"/>
        <v>1</v>
      </c>
      <c r="G78" s="78">
        <f t="shared" ca="1" si="16"/>
        <v>24</v>
      </c>
      <c r="H78" s="78">
        <f t="shared" ca="1" si="17"/>
        <v>24</v>
      </c>
      <c r="I78" s="78">
        <f ca="1">AllPlayers!X75</f>
        <v>102</v>
      </c>
      <c r="K78" s="75" t="str">
        <f t="shared" ca="1" si="18"/>
        <v>Richard Mclaughlin</v>
      </c>
      <c r="L78" s="84" t="str">
        <f t="shared" ca="1" si="19"/>
        <v>(WWMC)</v>
      </c>
      <c r="M78" s="86">
        <f t="shared" ca="1" si="20"/>
        <v>2</v>
      </c>
      <c r="N78" s="76">
        <f ca="1">AllPlayers!AC75</f>
        <v>181</v>
      </c>
    </row>
    <row r="79" spans="1:14" x14ac:dyDescent="0.2">
      <c r="A79" s="156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17</v>
      </c>
      <c r="E79" s="77">
        <f t="shared" ca="1" si="14"/>
        <v>2</v>
      </c>
      <c r="F79" s="77">
        <f t="shared" ca="1" si="15"/>
        <v>1</v>
      </c>
      <c r="G79" s="78">
        <f t="shared" ca="1" si="16"/>
        <v>24</v>
      </c>
      <c r="H79" s="78">
        <f t="shared" ca="1" si="17"/>
        <v>24</v>
      </c>
      <c r="I79" s="78">
        <f ca="1">AllPlayers!X76</f>
        <v>153</v>
      </c>
      <c r="K79" s="75" t="str">
        <f t="shared" ca="1" si="18"/>
        <v>Steve Cole</v>
      </c>
      <c r="L79" s="84" t="str">
        <f t="shared" ca="1" si="19"/>
        <v>(Sunbury)</v>
      </c>
      <c r="M79" s="86">
        <f t="shared" ca="1" si="20"/>
        <v>2</v>
      </c>
      <c r="N79" s="76">
        <f ca="1">AllPlayers!AC76</f>
        <v>130</v>
      </c>
    </row>
    <row r="80" spans="1:14" x14ac:dyDescent="0.2">
      <c r="A80" s="156">
        <f t="shared" si="21"/>
        <v>76</v>
      </c>
      <c r="B80" s="75" t="str">
        <f t="shared" ca="1" si="11"/>
        <v>Mark Stephens</v>
      </c>
      <c r="C80" s="84" t="str">
        <f t="shared" ca="1" si="12"/>
        <v>(St Peter's)</v>
      </c>
      <c r="D80" s="85">
        <f t="shared" ca="1" si="13"/>
        <v>10</v>
      </c>
      <c r="E80" s="77">
        <f t="shared" ca="1" si="14"/>
        <v>7</v>
      </c>
      <c r="F80" s="77">
        <f t="shared" ca="1" si="15"/>
        <v>0</v>
      </c>
      <c r="G80" s="78">
        <f t="shared" ca="1" si="16"/>
        <v>24</v>
      </c>
      <c r="H80" s="78">
        <f t="shared" ca="1" si="17"/>
        <v>24</v>
      </c>
      <c r="I80" s="78">
        <f ca="1">AllPlayers!X77</f>
        <v>110</v>
      </c>
      <c r="K80" s="75" t="str">
        <f t="shared" ca="1" si="18"/>
        <v>Tony Hammond</v>
      </c>
      <c r="L80" s="84" t="str">
        <f t="shared" ca="1" si="19"/>
        <v>(Arnie's Army)</v>
      </c>
      <c r="M80" s="86">
        <f t="shared" ca="1" si="20"/>
        <v>2</v>
      </c>
      <c r="N80" s="76">
        <f ca="1">AllPlayers!AC77</f>
        <v>8</v>
      </c>
    </row>
    <row r="81" spans="1:14" x14ac:dyDescent="0.2">
      <c r="A81" s="156">
        <f t="shared" si="21"/>
        <v>77</v>
      </c>
      <c r="B81" s="75" t="str">
        <f t="shared" ca="1" si="11"/>
        <v>Jake Carter</v>
      </c>
      <c r="C81" s="84" t="str">
        <f t="shared" ca="1" si="12"/>
        <v>(West Byfleet)</v>
      </c>
      <c r="D81" s="85">
        <f t="shared" ca="1" si="13"/>
        <v>14</v>
      </c>
      <c r="E81" s="77">
        <f t="shared" ca="1" si="14"/>
        <v>3</v>
      </c>
      <c r="F81" s="77">
        <f t="shared" ca="1" si="15"/>
        <v>1</v>
      </c>
      <c r="G81" s="78">
        <f t="shared" ca="1" si="16"/>
        <v>23</v>
      </c>
      <c r="H81" s="78">
        <f t="shared" ca="1" si="17"/>
        <v>23</v>
      </c>
      <c r="I81" s="78">
        <f ca="1">AllPlayers!X78</f>
        <v>211</v>
      </c>
      <c r="K81" s="75" t="str">
        <f t="shared" ca="1" si="18"/>
        <v>Andy Gillam</v>
      </c>
      <c r="L81" s="84" t="str">
        <f t="shared" ca="1" si="19"/>
        <v>(Forestdale)</v>
      </c>
      <c r="M81" s="86">
        <f t="shared" ca="1" si="20"/>
        <v>1</v>
      </c>
      <c r="N81" s="76">
        <f ca="1">AllPlayers!AC78</f>
        <v>83</v>
      </c>
    </row>
    <row r="82" spans="1:14" x14ac:dyDescent="0.2">
      <c r="A82" s="156">
        <f t="shared" si="21"/>
        <v>78</v>
      </c>
      <c r="B82" s="75" t="str">
        <f t="shared" ca="1" si="11"/>
        <v>James Taylor</v>
      </c>
      <c r="C82" s="84" t="str">
        <f t="shared" ca="1" si="12"/>
        <v>(St Peter's)</v>
      </c>
      <c r="D82" s="85">
        <f t="shared" ca="1" si="13"/>
        <v>14</v>
      </c>
      <c r="E82" s="77">
        <f t="shared" ca="1" si="14"/>
        <v>3</v>
      </c>
      <c r="F82" s="77">
        <f t="shared" ca="1" si="15"/>
        <v>1</v>
      </c>
      <c r="G82" s="78">
        <f t="shared" ca="1" si="16"/>
        <v>23</v>
      </c>
      <c r="H82" s="78">
        <f t="shared" ca="1" si="17"/>
        <v>23</v>
      </c>
      <c r="I82" s="78">
        <f ca="1">AllPlayers!X79</f>
        <v>105</v>
      </c>
      <c r="K82" s="75" t="str">
        <f t="shared" ca="1" si="18"/>
        <v>Andy Morgan</v>
      </c>
      <c r="L82" s="84" t="str">
        <f t="shared" ca="1" si="19"/>
        <v>(St Peter's)</v>
      </c>
      <c r="M82" s="86">
        <f t="shared" ca="1" si="20"/>
        <v>1</v>
      </c>
      <c r="N82" s="76">
        <f ca="1">AllPlayers!AC79</f>
        <v>106</v>
      </c>
    </row>
    <row r="83" spans="1:14" x14ac:dyDescent="0.2">
      <c r="A83" s="156">
        <f t="shared" si="21"/>
        <v>79</v>
      </c>
      <c r="B83" s="75" t="str">
        <f t="shared" ca="1" si="11"/>
        <v>Dave Mann</v>
      </c>
      <c r="C83" s="84" t="str">
        <f t="shared" ca="1" si="12"/>
        <v>(Epsom)</v>
      </c>
      <c r="D83" s="85">
        <f t="shared" ca="1" si="13"/>
        <v>15</v>
      </c>
      <c r="E83" s="77">
        <f t="shared" ca="1" si="14"/>
        <v>4</v>
      </c>
      <c r="F83" s="77">
        <f t="shared" ca="1" si="15"/>
        <v>0</v>
      </c>
      <c r="G83" s="78">
        <f t="shared" ca="1" si="16"/>
        <v>23</v>
      </c>
      <c r="H83" s="78">
        <f t="shared" ca="1" si="17"/>
        <v>23</v>
      </c>
      <c r="I83" s="78">
        <f ca="1">AllPlayers!X80</f>
        <v>56</v>
      </c>
      <c r="K83" s="75" t="str">
        <f t="shared" ca="1" si="18"/>
        <v>Carl Chambers</v>
      </c>
      <c r="L83" s="84" t="str">
        <f t="shared" ca="1" si="19"/>
        <v>(West Byfleet)</v>
      </c>
      <c r="M83" s="86">
        <f t="shared" ca="1" si="20"/>
        <v>1</v>
      </c>
      <c r="N83" s="76">
        <f ca="1">AllPlayers!AC80</f>
        <v>215</v>
      </c>
    </row>
    <row r="84" spans="1:14" x14ac:dyDescent="0.2">
      <c r="A84" s="156">
        <f t="shared" si="21"/>
        <v>80</v>
      </c>
      <c r="B84" s="75" t="str">
        <f t="shared" ca="1" si="11"/>
        <v>Darren Everret</v>
      </c>
      <c r="C84" s="84" t="str">
        <f t="shared" ca="1" si="12"/>
        <v>(Arnie's Army)</v>
      </c>
      <c r="D84" s="85">
        <f t="shared" ca="1" si="13"/>
        <v>12</v>
      </c>
      <c r="E84" s="77">
        <f t="shared" ca="1" si="14"/>
        <v>5</v>
      </c>
      <c r="F84" s="77">
        <f t="shared" ca="1" si="15"/>
        <v>0</v>
      </c>
      <c r="G84" s="78">
        <f t="shared" ca="1" si="16"/>
        <v>22</v>
      </c>
      <c r="H84" s="78">
        <f t="shared" ca="1" si="17"/>
        <v>22</v>
      </c>
      <c r="I84" s="78">
        <f ca="1">AllPlayers!X81</f>
        <v>10</v>
      </c>
      <c r="K84" s="75" t="str">
        <f t="shared" ca="1" si="18"/>
        <v>Colin Mann</v>
      </c>
      <c r="L84" s="84" t="str">
        <f t="shared" ca="1" si="19"/>
        <v>(Epsom)</v>
      </c>
      <c r="M84" s="86">
        <f t="shared" ca="1" si="20"/>
        <v>1</v>
      </c>
      <c r="N84" s="76">
        <f ca="1">AllPlayers!AC81</f>
        <v>64</v>
      </c>
    </row>
    <row r="85" spans="1:14" x14ac:dyDescent="0.2">
      <c r="A85" s="156">
        <f t="shared" si="21"/>
        <v>81</v>
      </c>
      <c r="B85" s="75" t="str">
        <f t="shared" ca="1" si="11"/>
        <v>Scott Golding</v>
      </c>
      <c r="C85" s="84" t="str">
        <f t="shared" ca="1" si="12"/>
        <v>(St Peter's)</v>
      </c>
      <c r="D85" s="85">
        <f t="shared" ca="1" si="13"/>
        <v>12</v>
      </c>
      <c r="E85" s="77">
        <f t="shared" ca="1" si="14"/>
        <v>5</v>
      </c>
      <c r="F85" s="77">
        <f t="shared" ca="1" si="15"/>
        <v>0</v>
      </c>
      <c r="G85" s="78">
        <f t="shared" ca="1" si="16"/>
        <v>22</v>
      </c>
      <c r="H85" s="78">
        <f t="shared" ca="1" si="17"/>
        <v>22</v>
      </c>
      <c r="I85" s="78">
        <f ca="1">AllPlayers!X82</f>
        <v>109</v>
      </c>
      <c r="K85" s="75" t="str">
        <f t="shared" ca="1" si="18"/>
        <v>Craig Johns</v>
      </c>
      <c r="L85" s="84" t="str">
        <f t="shared" ca="1" si="19"/>
        <v>(Arnie's Army)</v>
      </c>
      <c r="M85" s="86">
        <f t="shared" ca="1" si="20"/>
        <v>1</v>
      </c>
      <c r="N85" s="76">
        <f ca="1">AllPlayers!AC82</f>
        <v>4</v>
      </c>
    </row>
    <row r="86" spans="1:14" x14ac:dyDescent="0.2">
      <c r="A86" s="156">
        <f t="shared" si="21"/>
        <v>82</v>
      </c>
      <c r="B86" s="75" t="str">
        <f t="shared" ca="1" si="11"/>
        <v>Richard Mclaughlin</v>
      </c>
      <c r="C86" s="84" t="str">
        <f t="shared" ca="1" si="12"/>
        <v>(WWMC)</v>
      </c>
      <c r="D86" s="85">
        <f t="shared" ca="1" si="13"/>
        <v>9</v>
      </c>
      <c r="E86" s="77">
        <f t="shared" ca="1" si="14"/>
        <v>6</v>
      </c>
      <c r="F86" s="77">
        <f t="shared" ca="1" si="15"/>
        <v>0</v>
      </c>
      <c r="G86" s="78">
        <f t="shared" ca="1" si="16"/>
        <v>21</v>
      </c>
      <c r="H86" s="78">
        <f t="shared" ca="1" si="17"/>
        <v>21</v>
      </c>
      <c r="I86" s="78">
        <f ca="1">AllPlayers!X83</f>
        <v>181</v>
      </c>
      <c r="K86" s="75" t="str">
        <f t="shared" ca="1" si="18"/>
        <v>Damien Olver</v>
      </c>
      <c r="L86" s="84" t="str">
        <f t="shared" ca="1" si="19"/>
        <v>(Epsom)</v>
      </c>
      <c r="M86" s="86">
        <f t="shared" ca="1" si="20"/>
        <v>1</v>
      </c>
      <c r="N86" s="76">
        <f ca="1">AllPlayers!AC83</f>
        <v>65</v>
      </c>
    </row>
    <row r="87" spans="1:14" x14ac:dyDescent="0.2">
      <c r="A87" s="156">
        <f t="shared" si="21"/>
        <v>83</v>
      </c>
      <c r="B87" s="75" t="str">
        <f t="shared" ca="1" si="11"/>
        <v>Doug Harwood</v>
      </c>
      <c r="C87" s="84" t="str">
        <f t="shared" ca="1" si="12"/>
        <v>(WWMC)</v>
      </c>
      <c r="D87" s="85">
        <f t="shared" ca="1" si="13"/>
        <v>13</v>
      </c>
      <c r="E87" s="77">
        <f t="shared" ca="1" si="14"/>
        <v>4</v>
      </c>
      <c r="F87" s="77">
        <f t="shared" ca="1" si="15"/>
        <v>0</v>
      </c>
      <c r="G87" s="78">
        <f t="shared" ca="1" si="16"/>
        <v>21</v>
      </c>
      <c r="H87" s="78">
        <f t="shared" ca="1" si="17"/>
        <v>21</v>
      </c>
      <c r="I87" s="78">
        <f ca="1">AllPlayers!X84</f>
        <v>180</v>
      </c>
      <c r="K87" s="75" t="str">
        <f t="shared" ca="1" si="18"/>
        <v>Dave Godfrey</v>
      </c>
      <c r="L87" s="84" t="str">
        <f t="shared" ca="1" si="19"/>
        <v>(Forestdale)</v>
      </c>
      <c r="M87" s="86">
        <f t="shared" ca="1" si="20"/>
        <v>1</v>
      </c>
      <c r="N87" s="76">
        <f ca="1">AllPlayers!AC84</f>
        <v>80</v>
      </c>
    </row>
    <row r="88" spans="1:14" x14ac:dyDescent="0.2">
      <c r="A88" s="156">
        <f t="shared" si="21"/>
        <v>84</v>
      </c>
      <c r="B88" s="75" t="str">
        <f t="shared" ca="1" si="11"/>
        <v>James Kent</v>
      </c>
      <c r="C88" s="84" t="str">
        <f t="shared" ca="1" si="12"/>
        <v>(West Byfleet)</v>
      </c>
      <c r="D88" s="85">
        <f t="shared" ca="1" si="13"/>
        <v>13</v>
      </c>
      <c r="E88" s="77">
        <f t="shared" ca="1" si="14"/>
        <v>4</v>
      </c>
      <c r="F88" s="77">
        <f t="shared" ca="1" si="15"/>
        <v>0</v>
      </c>
      <c r="G88" s="78">
        <f t="shared" ca="1" si="16"/>
        <v>21</v>
      </c>
      <c r="H88" s="78">
        <f t="shared" ca="1" si="17"/>
        <v>21</v>
      </c>
      <c r="I88" s="78">
        <f ca="1">AllPlayers!X85</f>
        <v>205</v>
      </c>
      <c r="K88" s="75" t="str">
        <f t="shared" ca="1" si="18"/>
        <v>Dave Mann</v>
      </c>
      <c r="L88" s="84" t="str">
        <f t="shared" ca="1" si="19"/>
        <v>(Epsom)</v>
      </c>
      <c r="M88" s="86">
        <f t="shared" ca="1" si="20"/>
        <v>1</v>
      </c>
      <c r="N88" s="76">
        <f ca="1">AllPlayers!AC85</f>
        <v>56</v>
      </c>
    </row>
    <row r="89" spans="1:14" x14ac:dyDescent="0.2">
      <c r="A89" s="156">
        <f t="shared" si="21"/>
        <v>85</v>
      </c>
      <c r="B89" s="75" t="str">
        <f t="shared" ca="1" si="11"/>
        <v>Del Cannon</v>
      </c>
      <c r="C89" s="84" t="str">
        <f t="shared" ca="1" si="12"/>
        <v>(Epsom)</v>
      </c>
      <c r="D89" s="85">
        <f t="shared" ca="1" si="13"/>
        <v>6</v>
      </c>
      <c r="E89" s="77">
        <f t="shared" ca="1" si="14"/>
        <v>7</v>
      </c>
      <c r="F89" s="77">
        <f t="shared" ca="1" si="15"/>
        <v>0</v>
      </c>
      <c r="G89" s="78">
        <f t="shared" ca="1" si="16"/>
        <v>20</v>
      </c>
      <c r="H89" s="78">
        <f t="shared" ca="1" si="17"/>
        <v>20</v>
      </c>
      <c r="I89" s="78">
        <f ca="1">AllPlayers!X86</f>
        <v>53</v>
      </c>
      <c r="K89" s="75" t="str">
        <f t="shared" ca="1" si="18"/>
        <v>Del Cannon</v>
      </c>
      <c r="L89" s="84" t="str">
        <f t="shared" ca="1" si="19"/>
        <v>(Epsom)</v>
      </c>
      <c r="M89" s="86">
        <f t="shared" ca="1" si="20"/>
        <v>1</v>
      </c>
      <c r="N89" s="76">
        <f ca="1">AllPlayers!AC86</f>
        <v>53</v>
      </c>
    </row>
    <row r="90" spans="1:14" x14ac:dyDescent="0.2">
      <c r="A90" s="156">
        <f t="shared" si="21"/>
        <v>86</v>
      </c>
      <c r="B90" s="75" t="str">
        <f t="shared" ca="1" si="11"/>
        <v xml:space="preserve">Stephen Hindson </v>
      </c>
      <c r="C90" s="84" t="str">
        <f t="shared" ca="1" si="12"/>
        <v>(Forestdale)</v>
      </c>
      <c r="D90" s="85">
        <f t="shared" ca="1" si="13"/>
        <v>17</v>
      </c>
      <c r="E90" s="77">
        <f t="shared" ca="1" si="14"/>
        <v>1</v>
      </c>
      <c r="F90" s="77">
        <f t="shared" ca="1" si="15"/>
        <v>0</v>
      </c>
      <c r="G90" s="78">
        <f t="shared" ca="1" si="16"/>
        <v>19</v>
      </c>
      <c r="H90" s="78">
        <f t="shared" ca="1" si="17"/>
        <v>19</v>
      </c>
      <c r="I90" s="78">
        <f ca="1">AllPlayers!X87</f>
        <v>76</v>
      </c>
      <c r="K90" s="75" t="str">
        <f t="shared" ca="1" si="18"/>
        <v>Ian Gower</v>
      </c>
      <c r="L90" s="84" t="str">
        <f t="shared" ca="1" si="19"/>
        <v>(Bishopsford)</v>
      </c>
      <c r="M90" s="86">
        <f t="shared" ca="1" si="20"/>
        <v>1</v>
      </c>
      <c r="N90" s="76">
        <f ca="1">AllPlayers!AC87</f>
        <v>37</v>
      </c>
    </row>
    <row r="91" spans="1:14" x14ac:dyDescent="0.2">
      <c r="A91" s="156">
        <f t="shared" si="21"/>
        <v>87</v>
      </c>
      <c r="B91" s="75" t="str">
        <f t="shared" ca="1" si="11"/>
        <v>Jack Carter</v>
      </c>
      <c r="C91" s="84" t="str">
        <f t="shared" ca="1" si="12"/>
        <v>(Farmers)</v>
      </c>
      <c r="D91" s="85">
        <f t="shared" ca="1" si="13"/>
        <v>14</v>
      </c>
      <c r="E91" s="77">
        <f t="shared" ca="1" si="14"/>
        <v>2</v>
      </c>
      <c r="F91" s="77">
        <f t="shared" ca="1" si="15"/>
        <v>0</v>
      </c>
      <c r="G91" s="78">
        <f t="shared" ca="1" si="16"/>
        <v>18</v>
      </c>
      <c r="H91" s="78">
        <f t="shared" ca="1" si="17"/>
        <v>18</v>
      </c>
      <c r="I91" s="78">
        <f ca="1">AllPlayers!X88</f>
        <v>155</v>
      </c>
      <c r="K91" s="75" t="str">
        <f t="shared" ca="1" si="18"/>
        <v>Jack Carter</v>
      </c>
      <c r="L91" s="84" t="str">
        <f t="shared" ca="1" si="19"/>
        <v>(Farmers)</v>
      </c>
      <c r="M91" s="86">
        <f t="shared" ca="1" si="20"/>
        <v>1</v>
      </c>
      <c r="N91" s="76">
        <f ca="1">AllPlayers!AC88</f>
        <v>155</v>
      </c>
    </row>
    <row r="92" spans="1:14" x14ac:dyDescent="0.2">
      <c r="A92" s="156">
        <f t="shared" si="21"/>
        <v>88</v>
      </c>
      <c r="B92" s="75" t="str">
        <f t="shared" ca="1" si="11"/>
        <v>Adam Penney</v>
      </c>
      <c r="C92" s="84" t="str">
        <f t="shared" ca="1" si="12"/>
        <v>(West Byfleet)</v>
      </c>
      <c r="D92" s="85">
        <f t="shared" ca="1" si="13"/>
        <v>11</v>
      </c>
      <c r="E92" s="77">
        <f t="shared" ca="1" si="14"/>
        <v>1</v>
      </c>
      <c r="F92" s="77">
        <f t="shared" ca="1" si="15"/>
        <v>1</v>
      </c>
      <c r="G92" s="78">
        <f t="shared" ca="1" si="16"/>
        <v>16</v>
      </c>
      <c r="H92" s="78">
        <f t="shared" ca="1" si="17"/>
        <v>16</v>
      </c>
      <c r="I92" s="78">
        <f ca="1">AllPlayers!X89</f>
        <v>214</v>
      </c>
      <c r="K92" s="75" t="str">
        <f t="shared" ca="1" si="18"/>
        <v>John Watson</v>
      </c>
      <c r="L92" s="84" t="str">
        <f t="shared" ca="1" si="19"/>
        <v>(Epsom)</v>
      </c>
      <c r="M92" s="86">
        <f t="shared" ca="1" si="20"/>
        <v>1</v>
      </c>
      <c r="N92" s="76">
        <f ca="1">AllPlayers!AC89</f>
        <v>60</v>
      </c>
    </row>
    <row r="93" spans="1:14" x14ac:dyDescent="0.2">
      <c r="A93" s="156">
        <f t="shared" si="21"/>
        <v>89</v>
      </c>
      <c r="B93" s="75" t="str">
        <f t="shared" ca="1" si="11"/>
        <v>Colin Mann</v>
      </c>
      <c r="C93" s="84" t="str">
        <f t="shared" ca="1" si="12"/>
        <v>(Epsom)</v>
      </c>
      <c r="D93" s="85">
        <f t="shared" ca="1" si="13"/>
        <v>6</v>
      </c>
      <c r="E93" s="77">
        <f t="shared" ca="1" si="14"/>
        <v>3</v>
      </c>
      <c r="F93" s="77">
        <f t="shared" ca="1" si="15"/>
        <v>1</v>
      </c>
      <c r="G93" s="78">
        <f t="shared" ca="1" si="16"/>
        <v>15</v>
      </c>
      <c r="H93" s="78">
        <f t="shared" ca="1" si="17"/>
        <v>15</v>
      </c>
      <c r="I93" s="78">
        <f ca="1">AllPlayers!X90</f>
        <v>64</v>
      </c>
      <c r="K93" s="75" t="str">
        <f t="shared" ca="1" si="18"/>
        <v>Lee Campbell</v>
      </c>
      <c r="L93" s="84" t="str">
        <f t="shared" ca="1" si="19"/>
        <v>(Bishopsford)</v>
      </c>
      <c r="M93" s="86">
        <f t="shared" ca="1" si="20"/>
        <v>1</v>
      </c>
      <c r="N93" s="76">
        <f ca="1">AllPlayers!AC90</f>
        <v>31</v>
      </c>
    </row>
    <row r="94" spans="1:14" x14ac:dyDescent="0.2">
      <c r="A94" s="156">
        <f t="shared" si="21"/>
        <v>90</v>
      </c>
      <c r="B94" s="75" t="str">
        <f t="shared" ca="1" si="11"/>
        <v>Mick Smith</v>
      </c>
      <c r="C94" s="84" t="str">
        <f t="shared" ca="1" si="12"/>
        <v>(Farmers)</v>
      </c>
      <c r="D94" s="85">
        <f t="shared" ca="1" si="13"/>
        <v>9</v>
      </c>
      <c r="E94" s="77">
        <f t="shared" ca="1" si="14"/>
        <v>3</v>
      </c>
      <c r="F94" s="77">
        <f t="shared" ca="1" si="15"/>
        <v>0</v>
      </c>
      <c r="G94" s="78">
        <f t="shared" ca="1" si="16"/>
        <v>15</v>
      </c>
      <c r="H94" s="78">
        <f t="shared" ca="1" si="17"/>
        <v>15</v>
      </c>
      <c r="I94" s="78">
        <f ca="1">AllPlayers!X91</f>
        <v>156</v>
      </c>
      <c r="K94" s="75" t="str">
        <f t="shared" ca="1" si="18"/>
        <v>Mark Stephens</v>
      </c>
      <c r="L94" s="84" t="str">
        <f t="shared" ca="1" si="19"/>
        <v>(St Peter's)</v>
      </c>
      <c r="M94" s="86">
        <f t="shared" ca="1" si="20"/>
        <v>1</v>
      </c>
      <c r="N94" s="76">
        <f ca="1">AllPlayers!AC91</f>
        <v>110</v>
      </c>
    </row>
    <row r="95" spans="1:14" x14ac:dyDescent="0.2">
      <c r="A95" s="156">
        <f t="shared" si="21"/>
        <v>91</v>
      </c>
      <c r="B95" s="75" t="str">
        <f t="shared" ca="1" si="11"/>
        <v>Lee Royal</v>
      </c>
      <c r="C95" s="84" t="str">
        <f t="shared" ca="1" si="12"/>
        <v>(St Peter's)</v>
      </c>
      <c r="D95" s="85">
        <f t="shared" ca="1" si="13"/>
        <v>7</v>
      </c>
      <c r="E95" s="77">
        <f t="shared" ca="1" si="14"/>
        <v>3</v>
      </c>
      <c r="F95" s="77">
        <f t="shared" ca="1" si="15"/>
        <v>0</v>
      </c>
      <c r="G95" s="78">
        <f t="shared" ca="1" si="16"/>
        <v>13</v>
      </c>
      <c r="H95" s="78">
        <f t="shared" ca="1" si="17"/>
        <v>13</v>
      </c>
      <c r="I95" s="78">
        <f ca="1">AllPlayers!X92</f>
        <v>107</v>
      </c>
      <c r="K95" s="75" t="str">
        <f t="shared" ca="1" si="18"/>
        <v>Mark Tomlin</v>
      </c>
      <c r="L95" s="84" t="str">
        <f t="shared" ca="1" si="19"/>
        <v>(Epsom)</v>
      </c>
      <c r="M95" s="86">
        <f t="shared" ca="1" si="20"/>
        <v>1</v>
      </c>
      <c r="N95" s="76">
        <f ca="1">AllPlayers!AC92</f>
        <v>62</v>
      </c>
    </row>
    <row r="96" spans="1:14" x14ac:dyDescent="0.2">
      <c r="A96" s="156">
        <f t="shared" si="21"/>
        <v>92</v>
      </c>
      <c r="B96" s="75" t="str">
        <f t="shared" ca="1" si="11"/>
        <v>Craig Johns</v>
      </c>
      <c r="C96" s="84" t="str">
        <f t="shared" ca="1" si="12"/>
        <v>(Arnie's Army)</v>
      </c>
      <c r="D96" s="85">
        <f t="shared" ca="1" si="13"/>
        <v>6</v>
      </c>
      <c r="E96" s="77">
        <f t="shared" ca="1" si="14"/>
        <v>1</v>
      </c>
      <c r="F96" s="77">
        <f t="shared" ca="1" si="15"/>
        <v>1</v>
      </c>
      <c r="G96" s="78">
        <f t="shared" ca="1" si="16"/>
        <v>11</v>
      </c>
      <c r="H96" s="78">
        <f t="shared" ca="1" si="17"/>
        <v>11</v>
      </c>
      <c r="I96" s="78">
        <f ca="1">AllPlayers!X93</f>
        <v>4</v>
      </c>
      <c r="K96" s="75" t="str">
        <f t="shared" ca="1" si="18"/>
        <v>Matt Hall</v>
      </c>
      <c r="L96" s="84" t="str">
        <f t="shared" ca="1" si="19"/>
        <v>(Sunbury)</v>
      </c>
      <c r="M96" s="86">
        <f t="shared" ca="1" si="20"/>
        <v>1</v>
      </c>
      <c r="N96" s="76">
        <f ca="1">AllPlayers!AC93</f>
        <v>134</v>
      </c>
    </row>
    <row r="97" spans="1:14" x14ac:dyDescent="0.2">
      <c r="A97" s="156">
        <f t="shared" si="21"/>
        <v>93</v>
      </c>
      <c r="B97" s="75" t="str">
        <f t="shared" ca="1" si="11"/>
        <v>Damien Olver</v>
      </c>
      <c r="C97" s="84" t="str">
        <f t="shared" ca="1" si="12"/>
        <v>(Epsom)</v>
      </c>
      <c r="D97" s="85">
        <f t="shared" ca="1" si="13"/>
        <v>7</v>
      </c>
      <c r="E97" s="77">
        <f t="shared" ca="1" si="14"/>
        <v>2</v>
      </c>
      <c r="F97" s="77">
        <f t="shared" ca="1" si="15"/>
        <v>0</v>
      </c>
      <c r="G97" s="78">
        <f t="shared" ca="1" si="16"/>
        <v>11</v>
      </c>
      <c r="H97" s="78">
        <f t="shared" ca="1" si="17"/>
        <v>11</v>
      </c>
      <c r="I97" s="78">
        <f ca="1">AllPlayers!X94</f>
        <v>65</v>
      </c>
      <c r="K97" s="75" t="str">
        <f t="shared" ca="1" si="18"/>
        <v>Paul Secular</v>
      </c>
      <c r="L97" s="84" t="str">
        <f t="shared" ca="1" si="19"/>
        <v>(WPBL)</v>
      </c>
      <c r="M97" s="86">
        <f t="shared" ca="1" si="20"/>
        <v>1</v>
      </c>
      <c r="N97" s="76">
        <f ca="1">AllPlayers!AC94</f>
        <v>236</v>
      </c>
    </row>
    <row r="98" spans="1:14" x14ac:dyDescent="0.2">
      <c r="A98" s="156">
        <f t="shared" si="21"/>
        <v>94</v>
      </c>
      <c r="B98" s="75" t="str">
        <f t="shared" ca="1" si="11"/>
        <v>Diogo Portela</v>
      </c>
      <c r="C98" s="84" t="str">
        <f t="shared" ca="1" si="12"/>
        <v>(Bishopsford)</v>
      </c>
      <c r="D98" s="85">
        <f t="shared" ca="1" si="13"/>
        <v>7</v>
      </c>
      <c r="E98" s="77">
        <f t="shared" ca="1" si="14"/>
        <v>2</v>
      </c>
      <c r="F98" s="77">
        <f t="shared" ca="1" si="15"/>
        <v>0</v>
      </c>
      <c r="G98" s="78">
        <f t="shared" ca="1" si="16"/>
        <v>11</v>
      </c>
      <c r="H98" s="78">
        <f t="shared" ca="1" si="17"/>
        <v>11</v>
      </c>
      <c r="I98" s="78">
        <f ca="1">AllPlayers!X95</f>
        <v>39</v>
      </c>
      <c r="K98" s="75" t="str">
        <f t="shared" ca="1" si="18"/>
        <v>Paul Tudor</v>
      </c>
      <c r="L98" s="84" t="str">
        <f t="shared" ca="1" si="19"/>
        <v>(WPBL)</v>
      </c>
      <c r="M98" s="86">
        <f t="shared" ca="1" si="20"/>
        <v>1</v>
      </c>
      <c r="N98" s="76">
        <f ca="1">AllPlayers!AC95</f>
        <v>230</v>
      </c>
    </row>
    <row r="99" spans="1:14" x14ac:dyDescent="0.2">
      <c r="A99" s="156">
        <f t="shared" si="21"/>
        <v>95</v>
      </c>
      <c r="B99" s="75" t="str">
        <f t="shared" ca="1" si="11"/>
        <v>Laurie Selbie</v>
      </c>
      <c r="C99" s="84" t="str">
        <f t="shared" ca="1" si="12"/>
        <v>(Farmers)</v>
      </c>
      <c r="D99" s="85">
        <f t="shared" ca="1" si="13"/>
        <v>7</v>
      </c>
      <c r="E99" s="77">
        <f t="shared" ca="1" si="14"/>
        <v>2</v>
      </c>
      <c r="F99" s="77">
        <f t="shared" ca="1" si="15"/>
        <v>0</v>
      </c>
      <c r="G99" s="78">
        <f t="shared" ca="1" si="16"/>
        <v>11</v>
      </c>
      <c r="H99" s="78">
        <f t="shared" ca="1" si="17"/>
        <v>11</v>
      </c>
      <c r="I99" s="78">
        <f ca="1">AllPlayers!X96</f>
        <v>157</v>
      </c>
      <c r="K99" s="75" t="str">
        <f t="shared" ca="1" si="18"/>
        <v>Ray Crook</v>
      </c>
      <c r="L99" s="84" t="str">
        <f t="shared" ca="1" si="19"/>
        <v>(Farmers)</v>
      </c>
      <c r="M99" s="86">
        <f t="shared" ca="1" si="20"/>
        <v>1</v>
      </c>
      <c r="N99" s="76">
        <f ca="1">AllPlayers!AC96</f>
        <v>153</v>
      </c>
    </row>
    <row r="100" spans="1:14" x14ac:dyDescent="0.2">
      <c r="A100" s="156">
        <f t="shared" si="21"/>
        <v>96</v>
      </c>
      <c r="B100" s="75" t="str">
        <f t="shared" ca="1" si="11"/>
        <v>Lee Jeffrey</v>
      </c>
      <c r="C100" s="84" t="str">
        <f t="shared" ca="1" si="12"/>
        <v>(Bishopsford)</v>
      </c>
      <c r="D100" s="85">
        <f t="shared" ca="1" si="13"/>
        <v>4</v>
      </c>
      <c r="E100" s="77">
        <f t="shared" ca="1" si="14"/>
        <v>3</v>
      </c>
      <c r="F100" s="77">
        <f t="shared" ca="1" si="15"/>
        <v>0</v>
      </c>
      <c r="G100" s="78">
        <f t="shared" ca="1" si="16"/>
        <v>10</v>
      </c>
      <c r="H100" s="78">
        <f t="shared" ca="1" si="17"/>
        <v>10</v>
      </c>
      <c r="I100" s="78">
        <f ca="1">AllPlayers!X97</f>
        <v>34</v>
      </c>
      <c r="K100" s="75" t="str">
        <f t="shared" ca="1" si="18"/>
        <v>Scott Golding</v>
      </c>
      <c r="L100" s="84" t="str">
        <f t="shared" ca="1" si="19"/>
        <v>(St Peter's)</v>
      </c>
      <c r="M100" s="86">
        <f t="shared" ca="1" si="20"/>
        <v>1</v>
      </c>
      <c r="N100" s="76">
        <f ca="1">AllPlayers!AC97</f>
        <v>109</v>
      </c>
    </row>
    <row r="101" spans="1:14" x14ac:dyDescent="0.2">
      <c r="A101" s="156">
        <f t="shared" si="21"/>
        <v>97</v>
      </c>
      <c r="B101" s="75" t="str">
        <f t="shared" ca="1" si="11"/>
        <v>Mark Tomlin</v>
      </c>
      <c r="C101" s="84" t="str">
        <f t="shared" ca="1" si="12"/>
        <v>(Epsom)</v>
      </c>
      <c r="D101" s="85">
        <f t="shared" ca="1" si="13"/>
        <v>6</v>
      </c>
      <c r="E101" s="77">
        <f t="shared" ca="1" si="14"/>
        <v>2</v>
      </c>
      <c r="F101" s="77">
        <f t="shared" ca="1" si="15"/>
        <v>0</v>
      </c>
      <c r="G101" s="78">
        <f t="shared" ca="1" si="16"/>
        <v>10</v>
      </c>
      <c r="H101" s="78">
        <f t="shared" ca="1" si="17"/>
        <v>10</v>
      </c>
      <c r="I101" s="78">
        <f ca="1">AllPlayers!X98</f>
        <v>62</v>
      </c>
      <c r="K101" s="75" t="str">
        <f t="shared" ca="1" si="18"/>
        <v>Ashley Holgate</v>
      </c>
      <c r="L101" s="84" t="str">
        <f t="shared" ca="1" si="19"/>
        <v>(WPBL)</v>
      </c>
      <c r="M101" s="86">
        <f t="shared" ca="1" si="20"/>
        <v>0</v>
      </c>
      <c r="N101" s="76">
        <f ca="1">AllPlayers!AC98</f>
        <v>237</v>
      </c>
    </row>
    <row r="102" spans="1:14" x14ac:dyDescent="0.2">
      <c r="A102" s="156">
        <f t="shared" si="21"/>
        <v>98</v>
      </c>
      <c r="B102" s="75" t="str">
        <f t="shared" ca="1" si="11"/>
        <v>Jake Darter</v>
      </c>
      <c r="C102" s="84" t="str">
        <f t="shared" ca="1" si="12"/>
        <v>(Bishopsford)</v>
      </c>
      <c r="D102" s="85">
        <f t="shared" ca="1" si="13"/>
        <v>7</v>
      </c>
      <c r="E102" s="77">
        <f t="shared" ca="1" si="14"/>
        <v>1</v>
      </c>
      <c r="F102" s="77">
        <f t="shared" ca="1" si="15"/>
        <v>0</v>
      </c>
      <c r="G102" s="78">
        <f t="shared" ca="1" si="16"/>
        <v>9</v>
      </c>
      <c r="H102" s="78">
        <f t="shared" ca="1" si="17"/>
        <v>9</v>
      </c>
      <c r="I102" s="78">
        <f ca="1">AllPlayers!X99</f>
        <v>32</v>
      </c>
      <c r="K102" s="75" t="str">
        <f t="shared" ca="1" si="18"/>
        <v>Bill Fleming</v>
      </c>
      <c r="L102" s="84" t="str">
        <f t="shared" ca="1" si="19"/>
        <v>(Epsom)</v>
      </c>
      <c r="M102" s="86">
        <f t="shared" ca="1" si="20"/>
        <v>0</v>
      </c>
      <c r="N102" s="76">
        <f ca="1">AllPlayers!AC99</f>
        <v>59</v>
      </c>
    </row>
    <row r="103" spans="1:14" x14ac:dyDescent="0.2">
      <c r="A103" s="156">
        <f t="shared" si="21"/>
        <v>99</v>
      </c>
      <c r="B103" s="75" t="str">
        <f t="shared" ca="1" si="11"/>
        <v>Lee Campbell</v>
      </c>
      <c r="C103" s="84" t="str">
        <f t="shared" ca="1" si="12"/>
        <v>(Bishopsford)</v>
      </c>
      <c r="D103" s="85">
        <f t="shared" ca="1" si="13"/>
        <v>7</v>
      </c>
      <c r="E103" s="77">
        <f t="shared" ca="1" si="14"/>
        <v>1</v>
      </c>
      <c r="F103" s="77">
        <f t="shared" ca="1" si="15"/>
        <v>0</v>
      </c>
      <c r="G103" s="78">
        <f t="shared" ca="1" si="16"/>
        <v>9</v>
      </c>
      <c r="H103" s="78">
        <f t="shared" ca="1" si="17"/>
        <v>9</v>
      </c>
      <c r="I103" s="78">
        <f ca="1">AllPlayers!X100</f>
        <v>31</v>
      </c>
      <c r="K103" s="75" t="str">
        <f t="shared" ca="1" si="18"/>
        <v>Bill Pavitt</v>
      </c>
      <c r="L103" s="84" t="str">
        <f t="shared" ca="1" si="19"/>
        <v>(Epsom)</v>
      </c>
      <c r="M103" s="86">
        <f t="shared" ca="1" si="20"/>
        <v>0</v>
      </c>
      <c r="N103" s="76">
        <f ca="1">AllPlayers!AC100</f>
        <v>55</v>
      </c>
    </row>
    <row r="104" spans="1:14" x14ac:dyDescent="0.2">
      <c r="A104" s="156">
        <f t="shared" si="21"/>
        <v>100</v>
      </c>
      <c r="B104" s="75" t="str">
        <f t="shared" ca="1" si="11"/>
        <v>Paul Mew</v>
      </c>
      <c r="C104" s="84" t="str">
        <f t="shared" ca="1" si="12"/>
        <v>(Bishopsford)</v>
      </c>
      <c r="D104" s="85">
        <f t="shared" ca="1" si="13"/>
        <v>9</v>
      </c>
      <c r="E104" s="77">
        <f t="shared" ca="1" si="14"/>
        <v>0</v>
      </c>
      <c r="F104" s="77">
        <f t="shared" ca="1" si="15"/>
        <v>0</v>
      </c>
      <c r="G104" s="78">
        <f t="shared" ca="1" si="16"/>
        <v>9</v>
      </c>
      <c r="H104" s="78">
        <f t="shared" ca="1" si="17"/>
        <v>9</v>
      </c>
      <c r="I104" s="78">
        <f ca="1">AllPlayers!X101</f>
        <v>35</v>
      </c>
      <c r="K104" s="75" t="str">
        <f t="shared" ca="1" si="18"/>
        <v>Carl Sayer</v>
      </c>
      <c r="L104" s="84" t="str">
        <f t="shared" ca="1" si="19"/>
        <v>(Forestdale)</v>
      </c>
      <c r="M104" s="86">
        <f t="shared" ca="1" si="20"/>
        <v>0</v>
      </c>
      <c r="N104" s="76">
        <f ca="1">AllPlayers!AC101</f>
        <v>84</v>
      </c>
    </row>
    <row r="105" spans="1:14" x14ac:dyDescent="0.2">
      <c r="A105" s="156">
        <f t="shared" si="21"/>
        <v>101</v>
      </c>
      <c r="B105" s="75" t="str">
        <f t="shared" ca="1" si="11"/>
        <v>John Watson</v>
      </c>
      <c r="C105" s="84" t="str">
        <f t="shared" ca="1" si="12"/>
        <v>(Epsom)</v>
      </c>
      <c r="D105" s="85">
        <f t="shared" ca="1" si="13"/>
        <v>6</v>
      </c>
      <c r="E105" s="77">
        <f t="shared" ca="1" si="14"/>
        <v>1</v>
      </c>
      <c r="F105" s="77">
        <f t="shared" ca="1" si="15"/>
        <v>0</v>
      </c>
      <c r="G105" s="78">
        <f t="shared" ca="1" si="16"/>
        <v>8</v>
      </c>
      <c r="H105" s="78">
        <f t="shared" ca="1" si="17"/>
        <v>8</v>
      </c>
      <c r="I105" s="78">
        <f ca="1">AllPlayers!X102</f>
        <v>60</v>
      </c>
      <c r="K105" s="75" t="str">
        <f t="shared" ca="1" si="18"/>
        <v xml:space="preserve">Dan Perren </v>
      </c>
      <c r="L105" s="84" t="str">
        <f t="shared" ca="1" si="19"/>
        <v>(Arnie's Army)</v>
      </c>
      <c r="M105" s="86">
        <f t="shared" ca="1" si="20"/>
        <v>0</v>
      </c>
      <c r="N105" s="76">
        <f ca="1">AllPlayers!AC102</f>
        <v>9</v>
      </c>
    </row>
    <row r="106" spans="1:14" x14ac:dyDescent="0.2">
      <c r="A106" s="156">
        <f t="shared" si="21"/>
        <v>102</v>
      </c>
      <c r="B106" s="75" t="str">
        <f t="shared" ca="1" si="11"/>
        <v>Andy Gillam</v>
      </c>
      <c r="C106" s="84" t="str">
        <f t="shared" ca="1" si="12"/>
        <v>(Forestdale)</v>
      </c>
      <c r="D106" s="85">
        <f t="shared" ca="1" si="13"/>
        <v>8</v>
      </c>
      <c r="E106" s="77">
        <f t="shared" ca="1" si="14"/>
        <v>0</v>
      </c>
      <c r="F106" s="77">
        <f t="shared" ca="1" si="15"/>
        <v>0</v>
      </c>
      <c r="G106" s="78">
        <f t="shared" ca="1" si="16"/>
        <v>8</v>
      </c>
      <c r="H106" s="78">
        <f t="shared" ca="1" si="17"/>
        <v>8</v>
      </c>
      <c r="I106" s="78">
        <f ca="1">AllPlayers!X103</f>
        <v>83</v>
      </c>
      <c r="K106" s="75" t="str">
        <f t="shared" ca="1" si="18"/>
        <v>Darren Clarke</v>
      </c>
      <c r="L106" s="84" t="str">
        <f t="shared" ca="1" si="19"/>
        <v>(Epsom)</v>
      </c>
      <c r="M106" s="86">
        <f t="shared" ca="1" si="20"/>
        <v>0</v>
      </c>
      <c r="N106" s="76">
        <f ca="1">AllPlayers!AC103</f>
        <v>61</v>
      </c>
    </row>
    <row r="107" spans="1:14" x14ac:dyDescent="0.2">
      <c r="A107" s="156">
        <f t="shared" si="21"/>
        <v>103</v>
      </c>
      <c r="B107" s="75" t="str">
        <f t="shared" ca="1" si="11"/>
        <v>Carl Chambers</v>
      </c>
      <c r="C107" s="84" t="str">
        <f t="shared" ca="1" si="12"/>
        <v>(West Byfleet)</v>
      </c>
      <c r="D107" s="85">
        <f t="shared" ca="1" si="13"/>
        <v>5</v>
      </c>
      <c r="E107" s="77">
        <f t="shared" ca="1" si="14"/>
        <v>1</v>
      </c>
      <c r="F107" s="77">
        <f t="shared" ca="1" si="15"/>
        <v>0</v>
      </c>
      <c r="G107" s="78">
        <f t="shared" ca="1" si="16"/>
        <v>7</v>
      </c>
      <c r="H107" s="78">
        <f t="shared" ca="1" si="17"/>
        <v>7</v>
      </c>
      <c r="I107" s="78">
        <f ca="1">AllPlayers!X104</f>
        <v>215</v>
      </c>
      <c r="K107" s="75" t="str">
        <f t="shared" ca="1" si="18"/>
        <v>Daryl Clark</v>
      </c>
      <c r="L107" s="84" t="str">
        <f t="shared" ca="1" si="19"/>
        <v>(Bishopsford)</v>
      </c>
      <c r="M107" s="86">
        <f t="shared" ca="1" si="20"/>
        <v>0</v>
      </c>
      <c r="N107" s="76">
        <f ca="1">AllPlayers!AC104</f>
        <v>30</v>
      </c>
    </row>
    <row r="108" spans="1:14" x14ac:dyDescent="0.2">
      <c r="A108" s="156">
        <f t="shared" si="21"/>
        <v>104</v>
      </c>
      <c r="B108" s="75" t="str">
        <f t="shared" ca="1" si="11"/>
        <v>Carl Sayer</v>
      </c>
      <c r="C108" s="84" t="str">
        <f t="shared" ca="1" si="12"/>
        <v>(Forestdale)</v>
      </c>
      <c r="D108" s="85">
        <f t="shared" ca="1" si="13"/>
        <v>6</v>
      </c>
      <c r="E108" s="77">
        <f t="shared" ca="1" si="14"/>
        <v>0</v>
      </c>
      <c r="F108" s="77">
        <f t="shared" ca="1" si="15"/>
        <v>0</v>
      </c>
      <c r="G108" s="78">
        <f t="shared" ca="1" si="16"/>
        <v>6</v>
      </c>
      <c r="H108" s="78">
        <f t="shared" ca="1" si="17"/>
        <v>6</v>
      </c>
      <c r="I108" s="78">
        <f ca="1">AllPlayers!X105</f>
        <v>84</v>
      </c>
      <c r="K108" s="75" t="str">
        <f t="shared" ca="1" si="18"/>
        <v>Dave McIntosh</v>
      </c>
      <c r="L108" s="84" t="str">
        <f t="shared" ca="1" si="19"/>
        <v>(St Peter's)</v>
      </c>
      <c r="M108" s="86">
        <f t="shared" ca="1" si="20"/>
        <v>0</v>
      </c>
      <c r="N108" s="76">
        <f ca="1">AllPlayers!AC105</f>
        <v>102</v>
      </c>
    </row>
    <row r="109" spans="1:14" x14ac:dyDescent="0.2">
      <c r="A109" s="156">
        <f t="shared" si="21"/>
        <v>105</v>
      </c>
      <c r="B109" s="75" t="str">
        <f t="shared" ca="1" si="11"/>
        <v>Darren Clarke</v>
      </c>
      <c r="C109" s="84" t="str">
        <f t="shared" ca="1" si="12"/>
        <v>(Epsom)</v>
      </c>
      <c r="D109" s="85">
        <f t="shared" ca="1" si="13"/>
        <v>6</v>
      </c>
      <c r="E109" s="77">
        <f t="shared" ca="1" si="14"/>
        <v>0</v>
      </c>
      <c r="F109" s="77">
        <f t="shared" ca="1" si="15"/>
        <v>0</v>
      </c>
      <c r="G109" s="78">
        <f t="shared" ca="1" si="16"/>
        <v>6</v>
      </c>
      <c r="H109" s="78">
        <f t="shared" ca="1" si="17"/>
        <v>6</v>
      </c>
      <c r="I109" s="78">
        <f ca="1">AllPlayers!X106</f>
        <v>61</v>
      </c>
      <c r="K109" s="75" t="str">
        <f t="shared" ca="1" si="18"/>
        <v>Greg Martin</v>
      </c>
      <c r="L109" s="84" t="str">
        <f t="shared" ca="1" si="19"/>
        <v>(St Peter's)</v>
      </c>
      <c r="M109" s="86">
        <f t="shared" ca="1" si="20"/>
        <v>0</v>
      </c>
      <c r="N109" s="76">
        <f ca="1">AllPlayers!AC106</f>
        <v>111</v>
      </c>
    </row>
    <row r="110" spans="1:14" x14ac:dyDescent="0.2">
      <c r="A110" s="156">
        <f t="shared" si="21"/>
        <v>106</v>
      </c>
      <c r="B110" s="75" t="str">
        <f t="shared" ca="1" si="11"/>
        <v>Paul Secular</v>
      </c>
      <c r="C110" s="84" t="str">
        <f t="shared" ca="1" si="12"/>
        <v>(WPBL)</v>
      </c>
      <c r="D110" s="85">
        <f t="shared" ca="1" si="13"/>
        <v>6</v>
      </c>
      <c r="E110" s="77">
        <f t="shared" ca="1" si="14"/>
        <v>0</v>
      </c>
      <c r="F110" s="77">
        <f t="shared" ca="1" si="15"/>
        <v>0</v>
      </c>
      <c r="G110" s="78">
        <f t="shared" ca="1" si="16"/>
        <v>6</v>
      </c>
      <c r="H110" s="78">
        <f t="shared" ca="1" si="17"/>
        <v>6</v>
      </c>
      <c r="I110" s="78">
        <f ca="1">AllPlayers!X107</f>
        <v>236</v>
      </c>
      <c r="K110" s="75" t="str">
        <f t="shared" ca="1" si="18"/>
        <v>Jake Darter</v>
      </c>
      <c r="L110" s="84" t="str">
        <f t="shared" ca="1" si="19"/>
        <v>(Bishopsford)</v>
      </c>
      <c r="M110" s="86">
        <f t="shared" ca="1" si="20"/>
        <v>0</v>
      </c>
      <c r="N110" s="76">
        <f ca="1">AllPlayers!AC107</f>
        <v>32</v>
      </c>
    </row>
    <row r="111" spans="1:14" x14ac:dyDescent="0.2">
      <c r="A111" s="156">
        <f t="shared" si="21"/>
        <v>107</v>
      </c>
      <c r="B111" s="75" t="str">
        <f t="shared" ca="1" si="11"/>
        <v>Bill Pavitt</v>
      </c>
      <c r="C111" s="84" t="str">
        <f t="shared" ca="1" si="12"/>
        <v>(Epsom)</v>
      </c>
      <c r="D111" s="85">
        <f t="shared" ca="1" si="13"/>
        <v>3</v>
      </c>
      <c r="E111" s="77">
        <f t="shared" ca="1" si="14"/>
        <v>1</v>
      </c>
      <c r="F111" s="77">
        <f t="shared" ca="1" si="15"/>
        <v>0</v>
      </c>
      <c r="G111" s="78">
        <f t="shared" ca="1" si="16"/>
        <v>5</v>
      </c>
      <c r="H111" s="78">
        <f t="shared" ca="1" si="17"/>
        <v>5</v>
      </c>
      <c r="I111" s="78">
        <f ca="1">AllPlayers!X108</f>
        <v>55</v>
      </c>
      <c r="K111" s="75" t="str">
        <f t="shared" ca="1" si="18"/>
        <v>Laurie Selbie</v>
      </c>
      <c r="L111" s="84" t="str">
        <f t="shared" ca="1" si="19"/>
        <v>(Farmers)</v>
      </c>
      <c r="M111" s="86">
        <f t="shared" ca="1" si="20"/>
        <v>0</v>
      </c>
      <c r="N111" s="76">
        <f ca="1">AllPlayers!AC108</f>
        <v>157</v>
      </c>
    </row>
    <row r="112" spans="1:14" x14ac:dyDescent="0.2">
      <c r="A112" s="156">
        <f t="shared" si="21"/>
        <v>108</v>
      </c>
      <c r="B112" s="75" t="str">
        <f t="shared" ca="1" si="11"/>
        <v>Ian Gower</v>
      </c>
      <c r="C112" s="84" t="str">
        <f t="shared" ca="1" si="12"/>
        <v>(Bishopsford)</v>
      </c>
      <c r="D112" s="85">
        <f t="shared" ca="1" si="13"/>
        <v>5</v>
      </c>
      <c r="E112" s="77">
        <f t="shared" ca="1" si="14"/>
        <v>0</v>
      </c>
      <c r="F112" s="77">
        <f t="shared" ca="1" si="15"/>
        <v>0</v>
      </c>
      <c r="G112" s="78">
        <f t="shared" ca="1" si="16"/>
        <v>5</v>
      </c>
      <c r="H112" s="78">
        <f t="shared" ca="1" si="17"/>
        <v>5</v>
      </c>
      <c r="I112" s="78">
        <f ca="1">AllPlayers!X109</f>
        <v>37</v>
      </c>
      <c r="K112" s="75" t="str">
        <f t="shared" ca="1" si="18"/>
        <v>Lee Jeffrey</v>
      </c>
      <c r="L112" s="84" t="str">
        <f t="shared" ca="1" si="19"/>
        <v>(Bishopsford)</v>
      </c>
      <c r="M112" s="86">
        <f t="shared" ca="1" si="20"/>
        <v>0</v>
      </c>
      <c r="N112" s="76">
        <f ca="1">AllPlayers!AC109</f>
        <v>34</v>
      </c>
    </row>
    <row r="113" spans="1:14" x14ac:dyDescent="0.2">
      <c r="A113" s="156">
        <f t="shared" si="21"/>
        <v>109</v>
      </c>
      <c r="B113" s="75" t="str">
        <f t="shared" ca="1" si="11"/>
        <v>Mel Bridger</v>
      </c>
      <c r="C113" s="84" t="str">
        <f t="shared" ca="1" si="12"/>
        <v>(Farmers)</v>
      </c>
      <c r="D113" s="85">
        <f t="shared" ca="1" si="13"/>
        <v>3</v>
      </c>
      <c r="E113" s="77">
        <f t="shared" ca="1" si="14"/>
        <v>0</v>
      </c>
      <c r="F113" s="77">
        <f t="shared" ca="1" si="15"/>
        <v>0</v>
      </c>
      <c r="G113" s="78">
        <f t="shared" ca="1" si="16"/>
        <v>3</v>
      </c>
      <c r="H113" s="78">
        <f t="shared" ca="1" si="17"/>
        <v>3</v>
      </c>
      <c r="I113" s="78">
        <f ca="1">AllPlayers!X110</f>
        <v>160</v>
      </c>
      <c r="K113" s="75" t="str">
        <f t="shared" ca="1" si="18"/>
        <v>Lee Royal</v>
      </c>
      <c r="L113" s="84" t="str">
        <f t="shared" ca="1" si="19"/>
        <v>(St Peter's)</v>
      </c>
      <c r="M113" s="86">
        <f t="shared" ca="1" si="20"/>
        <v>0</v>
      </c>
      <c r="N113" s="76">
        <f ca="1">AllPlayers!AC110</f>
        <v>107</v>
      </c>
    </row>
    <row r="114" spans="1:14" x14ac:dyDescent="0.2">
      <c r="A114" s="156">
        <f t="shared" si="21"/>
        <v>110</v>
      </c>
      <c r="B114" s="75" t="str">
        <f t="shared" ca="1" si="11"/>
        <v>Daryl Clark</v>
      </c>
      <c r="C114" s="84" t="str">
        <f t="shared" ca="1" si="12"/>
        <v>(Bishopsford)</v>
      </c>
      <c r="D114" s="85">
        <f t="shared" ca="1" si="13"/>
        <v>2</v>
      </c>
      <c r="E114" s="77">
        <f t="shared" ca="1" si="14"/>
        <v>0</v>
      </c>
      <c r="F114" s="77">
        <f t="shared" ca="1" si="15"/>
        <v>0</v>
      </c>
      <c r="G114" s="78">
        <f t="shared" ca="1" si="16"/>
        <v>2</v>
      </c>
      <c r="H114" s="78">
        <f t="shared" ca="1" si="17"/>
        <v>2</v>
      </c>
      <c r="I114" s="78">
        <f ca="1">AllPlayers!X111</f>
        <v>30</v>
      </c>
      <c r="K114" s="75" t="str">
        <f t="shared" ca="1" si="18"/>
        <v>Lewis Ede</v>
      </c>
      <c r="L114" s="84" t="str">
        <f t="shared" ca="1" si="19"/>
        <v>(Epsom)</v>
      </c>
      <c r="M114" s="86">
        <f t="shared" ca="1" si="20"/>
        <v>0</v>
      </c>
      <c r="N114" s="76">
        <f ca="1">AllPlayers!AC111</f>
        <v>63</v>
      </c>
    </row>
    <row r="115" spans="1:14" x14ac:dyDescent="0.2">
      <c r="A115" s="156">
        <f t="shared" si="21"/>
        <v>111</v>
      </c>
      <c r="B115" s="75" t="str">
        <f t="shared" ca="1" si="11"/>
        <v>Lewis Ede</v>
      </c>
      <c r="C115" s="84" t="str">
        <f t="shared" ca="1" si="12"/>
        <v>(Epsom)</v>
      </c>
      <c r="D115" s="85">
        <f t="shared" ca="1" si="13"/>
        <v>1</v>
      </c>
      <c r="E115" s="77">
        <f t="shared" ca="1" si="14"/>
        <v>0</v>
      </c>
      <c r="F115" s="77">
        <f t="shared" ca="1" si="15"/>
        <v>0</v>
      </c>
      <c r="G115" s="78">
        <f t="shared" ca="1" si="16"/>
        <v>1</v>
      </c>
      <c r="H115" s="78">
        <f t="shared" ca="1" si="17"/>
        <v>1</v>
      </c>
      <c r="I115" s="78">
        <f ca="1">AllPlayers!X112</f>
        <v>63</v>
      </c>
      <c r="K115" s="75" t="str">
        <f t="shared" ca="1" si="18"/>
        <v>Matt Clare</v>
      </c>
      <c r="L115" s="84" t="str">
        <f t="shared" ca="1" si="19"/>
        <v>(West Byfleet)</v>
      </c>
      <c r="M115" s="86">
        <f t="shared" ca="1" si="20"/>
        <v>0</v>
      </c>
      <c r="N115" s="76">
        <f ca="1">AllPlayers!AC112</f>
        <v>213</v>
      </c>
    </row>
    <row r="116" spans="1:14" x14ac:dyDescent="0.2">
      <c r="A116" s="156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Matthew Chamberlain</v>
      </c>
      <c r="L116" s="84" t="str">
        <f t="shared" ca="1" si="19"/>
        <v>(Forestdale)</v>
      </c>
      <c r="M116" s="86">
        <f t="shared" ca="1" si="20"/>
        <v>0</v>
      </c>
      <c r="N116" s="76">
        <f ca="1">AllPlayers!AC113</f>
        <v>82</v>
      </c>
    </row>
    <row r="117" spans="1:14" x14ac:dyDescent="0.2">
      <c r="A117" s="156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Mel Bridger</v>
      </c>
      <c r="L117" s="84" t="str">
        <f t="shared" ca="1" si="19"/>
        <v>(Farmers)</v>
      </c>
      <c r="M117" s="86">
        <f t="shared" ca="1" si="20"/>
        <v>0</v>
      </c>
      <c r="N117" s="76">
        <f ca="1">AllPlayers!AC114</f>
        <v>160</v>
      </c>
    </row>
    <row r="118" spans="1:14" x14ac:dyDescent="0.2">
      <c r="A118" s="156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Michael Paine</v>
      </c>
      <c r="L118" s="84" t="str">
        <f t="shared" ca="1" si="19"/>
        <v>(Bishopsford)</v>
      </c>
      <c r="M118" s="86">
        <f t="shared" ca="1" si="20"/>
        <v>0</v>
      </c>
      <c r="N118" s="76">
        <f ca="1">AllPlayers!AC115</f>
        <v>33</v>
      </c>
    </row>
    <row r="119" spans="1:14" x14ac:dyDescent="0.2">
      <c r="A119" s="156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Paul Mew</v>
      </c>
      <c r="L119" s="84" t="str">
        <f t="shared" ca="1" si="19"/>
        <v>(Bishopsford)</v>
      </c>
      <c r="M119" s="86">
        <f t="shared" ca="1" si="20"/>
        <v>0</v>
      </c>
      <c r="N119" s="76">
        <f ca="1">AllPlayers!AC116</f>
        <v>35</v>
      </c>
    </row>
    <row r="120" spans="1:14" x14ac:dyDescent="0.2">
      <c r="A120" s="156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Peter Munt</v>
      </c>
      <c r="L120" s="84" t="str">
        <f t="shared" ca="1" si="19"/>
        <v>(Arnie's Army)</v>
      </c>
      <c r="M120" s="86">
        <f t="shared" ca="1" si="20"/>
        <v>0</v>
      </c>
      <c r="N120" s="76">
        <f ca="1">AllPlayers!AC117</f>
        <v>2</v>
      </c>
    </row>
    <row r="121" spans="1:14" x14ac:dyDescent="0.2">
      <c r="A121" s="156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Ron Godbeer</v>
      </c>
      <c r="L121" s="84" t="str">
        <f t="shared" ca="1" si="19"/>
        <v>(WWMC)</v>
      </c>
      <c r="M121" s="86">
        <f t="shared" ca="1" si="20"/>
        <v>0</v>
      </c>
      <c r="N121" s="76">
        <f ca="1">AllPlayers!AC118</f>
        <v>182</v>
      </c>
    </row>
    <row r="122" spans="1:14" x14ac:dyDescent="0.2">
      <c r="A122" s="156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Shane Edwards</v>
      </c>
      <c r="L122" s="84" t="str">
        <f t="shared" ca="1" si="19"/>
        <v>(WPBL)</v>
      </c>
      <c r="M122" s="86">
        <f t="shared" ca="1" si="20"/>
        <v>0</v>
      </c>
      <c r="N122" s="76">
        <f ca="1">AllPlayers!AC119</f>
        <v>234</v>
      </c>
    </row>
    <row r="123" spans="1:14" x14ac:dyDescent="0.2">
      <c r="A123" s="156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Stan Coleman</v>
      </c>
      <c r="L123" s="84" t="str">
        <f t="shared" ca="1" si="19"/>
        <v>(West Byfleet)</v>
      </c>
      <c r="M123" s="86">
        <f t="shared" ca="1" si="20"/>
        <v>0</v>
      </c>
      <c r="N123" s="76">
        <f ca="1">AllPlayers!AC120</f>
        <v>210</v>
      </c>
    </row>
    <row r="124" spans="1:14" x14ac:dyDescent="0.2">
      <c r="A124" s="156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 xml:space="preserve">Stephen Hindson </v>
      </c>
      <c r="L124" s="84" t="str">
        <f t="shared" ca="1" si="19"/>
        <v>(Forestdale)</v>
      </c>
      <c r="M124" s="86">
        <f t="shared" ca="1" si="20"/>
        <v>0</v>
      </c>
      <c r="N124" s="76">
        <f ca="1">AllPlayers!AC121</f>
        <v>76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Tony Gant</v>
      </c>
      <c r="L125" s="84" t="str">
        <f t="shared" ca="1" si="19"/>
        <v>(West Byfleet)</v>
      </c>
      <c r="M125" s="86">
        <f t="shared" ca="1" si="20"/>
        <v>0</v>
      </c>
      <c r="N125" s="76">
        <f ca="1">AllPlayers!AC122</f>
        <v>209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Wayne Harrison</v>
      </c>
      <c r="L126" s="84" t="str">
        <f t="shared" ca="1" si="19"/>
        <v>(Forestdale)</v>
      </c>
      <c r="M126" s="86">
        <f t="shared" ca="1" si="20"/>
        <v>0</v>
      </c>
      <c r="N126" s="76">
        <f ca="1">AllPlayers!AC123</f>
        <v>81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237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59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9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111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213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33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182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workbookViewId="0">
      <selection activeCell="Q14" sqref="Q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>9 (23)</v>
      </c>
      <c r="C26" s="2" t="s">
        <v>2</v>
      </c>
      <c r="D26" s="9" t="str">
        <f t="shared" ca="1" si="7"/>
        <v>3 (12)</v>
      </c>
      <c r="E26" s="196" t="s">
        <v>568</v>
      </c>
      <c r="F26" s="4">
        <f ca="1">INDIRECT("Week"&amp;F23&amp;"!G"&amp;VLOOKUP(A26,TeamName,4,FALSE))</f>
        <v>9</v>
      </c>
      <c r="G26" s="4">
        <f ca="1">INDIRECT("Week"&amp;F23&amp;"!I"&amp;VLOOKUP(A26,TeamName,4,FALSE))</f>
        <v>23</v>
      </c>
      <c r="H26" s="4">
        <f ca="1">INDIRECT("Week"&amp;F23&amp;"!G"&amp;VLOOKUP(E26,TeamName,4,FALSE))</f>
        <v>3</v>
      </c>
      <c r="I26" s="4">
        <f ca="1">INDIRECT("Week"&amp;F23&amp;"!I"&amp;VLOOKUP(E26,TeamName,4,FALSE))</f>
        <v>12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566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743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550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744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556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>6 (20)</v>
      </c>
      <c r="C56" s="2" t="s">
        <v>2</v>
      </c>
      <c r="D56" s="9" t="str">
        <f t="shared" ref="D56:D60" ca="1" si="16">IF(J56=1,"",IF((F56+H56+J56=0),"",H56&amp;" ("&amp;I56&amp;")"))</f>
        <v>6 (17)</v>
      </c>
      <c r="E56" s="196" t="s">
        <v>680</v>
      </c>
      <c r="F56" s="4">
        <f ca="1">INDIRECT("Week"&amp;F54&amp;"!G"&amp;VLOOKUP(A56,TeamName,4,FALSE))</f>
        <v>6</v>
      </c>
      <c r="G56" s="4">
        <f ca="1">INDIRECT("Week"&amp;F54&amp;"!I"&amp;VLOOKUP(A56,TeamName,4,FALSE))</f>
        <v>20</v>
      </c>
      <c r="H56" s="4">
        <f ca="1">INDIRECT("Week"&amp;F54&amp;"!G"&amp;VLOOKUP(E56,TeamName,4,FALSE))</f>
        <v>6</v>
      </c>
      <c r="I56" s="4">
        <f ca="1">INDIRECT("Week"&amp;F54&amp;"!I"&amp;VLOOKUP(E56,TeamName,4,FALSE))</f>
        <v>17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>9 (24)</v>
      </c>
      <c r="C57" s="2" t="s">
        <v>2</v>
      </c>
      <c r="D57" s="9" t="str">
        <f t="shared" ca="1" si="16"/>
        <v>3 (12)</v>
      </c>
      <c r="E57" s="196" t="s">
        <v>681</v>
      </c>
      <c r="F57" s="4">
        <f ca="1">INDIRECT("Week"&amp;F54&amp;"!G"&amp;VLOOKUP(A57,TeamName,4,FALSE))</f>
        <v>9</v>
      </c>
      <c r="G57" s="4">
        <f ca="1">INDIRECT("Week"&amp;F54&amp;"!I"&amp;VLOOKUP(A57,TeamName,4,FALSE))</f>
        <v>24</v>
      </c>
      <c r="H57" s="4">
        <f ca="1">INDIRECT("Week"&amp;F54&amp;"!G"&amp;VLOOKUP(E57,TeamName,4,FALSE))</f>
        <v>3</v>
      </c>
      <c r="I57" s="4">
        <f ca="1">INDIRECT("Week"&amp;F54&amp;"!I"&amp;VLOOKUP(E57,TeamName,4,FALSE))</f>
        <v>12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>10 (24)</v>
      </c>
      <c r="C58" s="2" t="s">
        <v>2</v>
      </c>
      <c r="D58" s="9" t="str">
        <f t="shared" ca="1" si="16"/>
        <v>2 (11)</v>
      </c>
      <c r="E58" s="196" t="s">
        <v>653</v>
      </c>
      <c r="F58" s="4">
        <f ca="1">INDIRECT("Week"&amp;F54&amp;"!G"&amp;VLOOKUP(A58,TeamName,4,FALSE))</f>
        <v>10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2</v>
      </c>
      <c r="I58" s="4">
        <f ca="1">INDIRECT("Week"&amp;F54&amp;"!I"&amp;VLOOKUP(E58,TeamName,4,FALSE))</f>
        <v>11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>4 (11)</v>
      </c>
      <c r="C59" s="2" t="s">
        <v>2</v>
      </c>
      <c r="D59" s="9" t="str">
        <f t="shared" ca="1" si="16"/>
        <v>8 (24)</v>
      </c>
      <c r="E59" s="196" t="s">
        <v>571</v>
      </c>
      <c r="F59" s="4">
        <f ca="1">INDIRECT("Week"&amp;F54&amp;"!G"&amp;VLOOKUP(A59,TeamName,4,FALSE))</f>
        <v>4</v>
      </c>
      <c r="G59" s="4">
        <f ca="1">INDIRECT("Week"&amp;F54&amp;"!I"&amp;VLOOKUP(A59,TeamName,4,FALSE))</f>
        <v>11</v>
      </c>
      <c r="H59" s="4">
        <f ca="1">INDIRECT("Week"&amp;F54&amp;"!G"&amp;VLOOKUP(E59,TeamName,4,FALSE))</f>
        <v>8</v>
      </c>
      <c r="I59" s="4">
        <f ca="1">INDIRECT("Week"&amp;F54&amp;"!I"&amp;VLOOKUP(E59,TeamName,4,FALSE))</f>
        <v>24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>5 (17)</v>
      </c>
      <c r="C60" s="2" t="s">
        <v>2</v>
      </c>
      <c r="D60" s="9" t="str">
        <f t="shared" ca="1" si="16"/>
        <v>7 (18)</v>
      </c>
      <c r="E60" s="196" t="s">
        <v>556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17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/>
      </c>
      <c r="C65" s="2" t="s">
        <v>2</v>
      </c>
      <c r="D65" s="9" t="str">
        <f t="shared" ref="D65:D69" ca="1" si="19">IF(J65=1,"",IF((F65+H65+J65=0),"",H65&amp;" ("&amp;I65&amp;")"))</f>
        <v/>
      </c>
      <c r="E65" s="196" t="s">
        <v>568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/>
      </c>
      <c r="C66" s="2" t="s">
        <v>2</v>
      </c>
      <c r="D66" s="9" t="str">
        <f t="shared" ca="1" si="19"/>
        <v/>
      </c>
      <c r="E66" s="196" t="s">
        <v>566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/>
      </c>
      <c r="C67" s="2" t="s">
        <v>2</v>
      </c>
      <c r="D67" s="9" t="str">
        <f t="shared" ca="1" si="19"/>
        <v/>
      </c>
      <c r="E67" s="196" t="s">
        <v>743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/>
      </c>
      <c r="C68" s="2" t="s">
        <v>2</v>
      </c>
      <c r="D68" s="9" t="str">
        <f t="shared" ca="1" si="19"/>
        <v/>
      </c>
      <c r="E68" s="196" t="s">
        <v>550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/>
      </c>
      <c r="C69" s="2" t="s">
        <v>2</v>
      </c>
      <c r="D69" s="9" t="str">
        <f t="shared" ca="1" si="19"/>
        <v/>
      </c>
      <c r="E69" s="196" t="s">
        <v>744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/>
      </c>
      <c r="C74" s="2" t="s">
        <v>2</v>
      </c>
      <c r="D74" s="9" t="str">
        <f t="shared" ref="D74:D78" ca="1" si="22">IF(J74=1,"",IF((F74+H74+J74=0),"",H74&amp;" ("&amp;I74&amp;")"))</f>
        <v/>
      </c>
      <c r="E74" s="196" t="s">
        <v>744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/>
      </c>
      <c r="C75" s="2" t="s">
        <v>2</v>
      </c>
      <c r="D75" s="9" t="str">
        <f t="shared" ca="1" si="22"/>
        <v/>
      </c>
      <c r="E75" s="196" t="s">
        <v>556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/>
      </c>
      <c r="C76" s="2" t="s">
        <v>2</v>
      </c>
      <c r="D76" s="9" t="str">
        <f t="shared" ca="1" si="22"/>
        <v/>
      </c>
      <c r="E76" s="196" t="s">
        <v>680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/>
      </c>
      <c r="C77" s="2" t="s">
        <v>2</v>
      </c>
      <c r="D77" s="9" t="str">
        <f t="shared" ca="1" si="22"/>
        <v/>
      </c>
      <c r="E77" s="196" t="s">
        <v>681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/>
      </c>
      <c r="C78" s="2" t="s">
        <v>2</v>
      </c>
      <c r="D78" s="9" t="str">
        <f t="shared" ca="1" si="22"/>
        <v/>
      </c>
      <c r="E78" s="196" t="s">
        <v>571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/>
      </c>
      <c r="C83" s="2" t="s">
        <v>2</v>
      </c>
      <c r="D83" s="9" t="str">
        <f t="shared" ref="D83:D87" ca="1" si="25">IF(J83=1,"",IF((F83+H83+J83=0),"",H83&amp;" ("&amp;I83&amp;")"))</f>
        <v/>
      </c>
      <c r="E83" s="196" t="s">
        <v>653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/>
      </c>
      <c r="C84" s="2" t="s">
        <v>2</v>
      </c>
      <c r="D84" s="9" t="str">
        <f t="shared" ca="1" si="25"/>
        <v/>
      </c>
      <c r="E84" s="196" t="s">
        <v>568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/>
      </c>
      <c r="C85" s="2" t="s">
        <v>2</v>
      </c>
      <c r="D85" s="9" t="str">
        <f t="shared" ca="1" si="25"/>
        <v/>
      </c>
      <c r="E85" s="196" t="s">
        <v>566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/>
      </c>
      <c r="C86" s="2" t="s">
        <v>2</v>
      </c>
      <c r="D86" s="9" t="str">
        <f t="shared" ca="1" si="25"/>
        <v/>
      </c>
      <c r="E86" s="196" t="s">
        <v>743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/>
      </c>
      <c r="C87" s="2" t="s">
        <v>2</v>
      </c>
      <c r="D87" s="9" t="str">
        <f t="shared" ca="1" si="25"/>
        <v/>
      </c>
      <c r="E87" s="196" t="s">
        <v>550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/>
      </c>
      <c r="C92" s="2" t="s">
        <v>2</v>
      </c>
      <c r="D92" s="9" t="str">
        <f t="shared" ref="D92:D96" ca="1" si="28">IF(J92=1,"",IF((F92+H92+J92=0),"",H92&amp;" ("&amp;I92&amp;")"))</f>
        <v/>
      </c>
      <c r="E92" s="196" t="s">
        <v>743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/>
      </c>
      <c r="C93" s="2" t="s">
        <v>2</v>
      </c>
      <c r="D93" s="9" t="str">
        <f t="shared" ca="1" si="28"/>
        <v/>
      </c>
      <c r="E93" s="196" t="s">
        <v>566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/>
      </c>
      <c r="C94" s="2" t="s">
        <v>2</v>
      </c>
      <c r="D94" s="9" t="str">
        <f t="shared" ca="1" si="28"/>
        <v/>
      </c>
      <c r="E94" s="196" t="s">
        <v>568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/>
      </c>
      <c r="C95" s="2" t="s">
        <v>2</v>
      </c>
      <c r="D95" s="9" t="str">
        <f t="shared" ca="1" si="28"/>
        <v/>
      </c>
      <c r="E95" s="196" t="s">
        <v>653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/>
      </c>
      <c r="C96" s="2" t="s">
        <v>2</v>
      </c>
      <c r="D96" s="9" t="str">
        <f t="shared" ca="1" si="28"/>
        <v/>
      </c>
      <c r="E96" s="196" t="s">
        <v>571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/>
      </c>
      <c r="C101" s="2" t="s">
        <v>2</v>
      </c>
      <c r="D101" s="9" t="str">
        <f t="shared" ref="D101:D105" ca="1" si="31">IF(J101=1,"",IF((F101+H101+J101=0),"",H101&amp;" ("&amp;I101&amp;")"))</f>
        <v/>
      </c>
      <c r="E101" s="196" t="s">
        <v>550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/>
      </c>
      <c r="C102" s="2" t="s">
        <v>2</v>
      </c>
      <c r="D102" s="9" t="str">
        <f t="shared" ca="1" si="31"/>
        <v/>
      </c>
      <c r="E102" s="196" t="s">
        <v>743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/>
      </c>
      <c r="C103" s="2" t="s">
        <v>2</v>
      </c>
      <c r="D103" s="9" t="str">
        <f t="shared" ca="1" si="31"/>
        <v/>
      </c>
      <c r="E103" s="196" t="s">
        <v>680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/>
      </c>
      <c r="C104" s="2" t="s">
        <v>2</v>
      </c>
      <c r="D104" s="9" t="str">
        <f t="shared" ca="1" si="31"/>
        <v/>
      </c>
      <c r="E104" s="196" t="s">
        <v>556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/>
      </c>
      <c r="C110" s="2" t="s">
        <v>2</v>
      </c>
      <c r="D110" s="9" t="str">
        <f t="shared" ref="D110:D114" ca="1" si="34">IF(J110=1,"",IF((F110+H110+J110=0),"",H110&amp;" ("&amp;I110&amp;")"))</f>
        <v/>
      </c>
      <c r="E110" s="196" t="s">
        <v>566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/>
      </c>
      <c r="C111" s="2" t="s">
        <v>2</v>
      </c>
      <c r="D111" s="9" t="str">
        <f t="shared" ca="1" si="34"/>
        <v/>
      </c>
      <c r="E111" s="196" t="s">
        <v>550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/>
      </c>
      <c r="C113" s="2" t="s">
        <v>2</v>
      </c>
      <c r="D113" s="9" t="str">
        <f t="shared" ca="1" si="34"/>
        <v/>
      </c>
      <c r="E113" s="196" t="s">
        <v>681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/>
      </c>
      <c r="C114" s="2" t="s">
        <v>2</v>
      </c>
      <c r="D114" s="9" t="str">
        <f t="shared" ca="1" si="34"/>
        <v/>
      </c>
      <c r="E114" s="196" t="s">
        <v>571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17" sqref="F17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6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21.688333333333333</v>
      </c>
      <c r="J2">
        <f ca="1">I2+G2</f>
        <v>25.688333333333333</v>
      </c>
      <c r="K2">
        <f t="shared" ref="K2:K66" ca="1" si="2">IF(J2=0,-1,J2-ROW()/10^10)</f>
        <v>25.688333333133333</v>
      </c>
      <c r="L2">
        <f t="shared" ref="L2:L66" ca="1" si="3">IF(ROW()-1&gt;COUNT($K$2:$K$351),"",INDEX($A$2:$A$351,MATCH(LARGE($K$2:$K$351,ROW()-1),$K$2:$K$351,0)))</f>
        <v>235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76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30</v>
      </c>
      <c r="R2">
        <f ca="1">SUM(AG2,AS2,BE2,BQ2,CC2,CO2,DA2,DM2,DY2,EK2,EW2,FI2,FU2,GG2,GS2,HE2,HQ2,IC2,IO2,JA2,JM2,JY2,KK2,KW2,LI2,LU2)</f>
        <v>8</v>
      </c>
      <c r="S2">
        <f ca="1">SUM(AH2,AT2,BF2,BR2,CD2,CP2,DB2,DN2,DZ2,EL2,EX2,FJ2,FV2,GH2,GT2,HF2,HR2,ID2,IP2,JB2,JN2,JZ2,KL2,KX2,LJ2,LV2)</f>
        <v>1</v>
      </c>
      <c r="T2">
        <f ca="1">Q2+(2*R2)+(3*S2)</f>
        <v>49</v>
      </c>
      <c r="U2" t="str">
        <f t="shared" ref="U2:U65" ca="1" si="6">(999-T2)&amp;(999-S2)&amp;(999-R2)&amp;(999-Q2)&amp;B2</f>
        <v>950998991969George Munt</v>
      </c>
      <c r="V2">
        <f ca="1">COUNTIF($U$2:$U$351,"&lt;="&amp;U2)</f>
        <v>35</v>
      </c>
      <c r="W2">
        <f>A2</f>
        <v>1</v>
      </c>
      <c r="X2">
        <f ca="1">VLOOKUP(A2,$V$2:$W$351,2,FALSE)</f>
        <v>26</v>
      </c>
      <c r="Y2">
        <f ca="1">SUM(AI2,AU2,BG2,BS2,CE2,CQ2,DC2,DO2,EA2,EM2,EY2,FK2,FW2,GI2,GU2,HG2,HS2,IE2,IQ2,JC2,JO2,KA2,KM2,KY2,LK2,LW2)</f>
        <v>4</v>
      </c>
      <c r="Z2" t="str">
        <f ca="1">(999-Y2)&amp;B2&amp;"zz"</f>
        <v>995George Muntzz</v>
      </c>
      <c r="AA2">
        <f ca="1">COUNTIF($Z$2:$Z$351,"&lt;="&amp;Z2)</f>
        <v>33</v>
      </c>
      <c r="AB2">
        <f>A2</f>
        <v>1</v>
      </c>
      <c r="AC2">
        <f ca="1">VLOOKUP(A2,$AA$2:$AB$351,2,FALSE)</f>
        <v>126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22.17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6</v>
      </c>
      <c r="CO2">
        <f ca="1">IF(NOT(ISNA(VLOOKUP($A2,INDIRECT("Week"&amp;LEFT(CL$1,1)&amp;"!B9:B240"),1,FALSE))),VLOOKUP($A2,INDIRECT("Week"&amp;LEFT(CL$1,1)&amp;"!B9:S240"),9,FALSE),"")</f>
        <v>1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52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12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26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113</v>
      </c>
      <c r="O3">
        <f t="shared" ref="O3:O66" ca="1" si="57">IF(M3=0,-1,M3-ROW()/10^10)</f>
        <v>-1</v>
      </c>
      <c r="P3">
        <f t="shared" ca="1" si="5"/>
        <v>26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346</v>
      </c>
      <c r="W3">
        <f t="shared" ref="W3:W66" si="63">A3</f>
        <v>2</v>
      </c>
      <c r="X3">
        <f t="shared" ref="X3:X66" ca="1" si="64">VLOOKUP(A3,$V$2:$W$351,2,FALSE)</f>
        <v>179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116</v>
      </c>
      <c r="AB3">
        <f t="shared" ref="AB3:AB66" si="68">A3</f>
        <v>2</v>
      </c>
      <c r="AC3">
        <f t="shared" ref="AC3:AC66" ca="1" si="69">VLOOKUP(A3,$AA$2:$AB$351,2,FALSE)</f>
        <v>235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1</v>
      </c>
      <c r="H4">
        <f t="shared" ca="1" si="54"/>
        <v>25</v>
      </c>
      <c r="I4">
        <f t="shared" ca="1" si="1"/>
        <v>20.9175</v>
      </c>
      <c r="J4">
        <f t="shared" ca="1" si="55"/>
        <v>21.9175</v>
      </c>
      <c r="K4">
        <f t="shared" ca="1" si="2"/>
        <v>21.9174999996</v>
      </c>
      <c r="L4">
        <f t="shared" ca="1" si="3"/>
        <v>226</v>
      </c>
      <c r="M4">
        <f t="shared" ca="1" si="56"/>
        <v>22.75</v>
      </c>
      <c r="N4">
        <f t="shared" ca="1" si="4"/>
        <v>81</v>
      </c>
      <c r="O4">
        <f t="shared" ca="1" si="57"/>
        <v>22.7499999996</v>
      </c>
      <c r="P4">
        <f t="shared" ca="1" si="5"/>
        <v>227</v>
      </c>
      <c r="Q4">
        <f t="shared" ca="1" si="58"/>
        <v>16</v>
      </c>
      <c r="R4">
        <f t="shared" ca="1" si="59"/>
        <v>4</v>
      </c>
      <c r="S4">
        <f t="shared" ca="1" si="60"/>
        <v>1</v>
      </c>
      <c r="T4">
        <f t="shared" ca="1" si="61"/>
        <v>27</v>
      </c>
      <c r="U4" t="str">
        <f t="shared" ca="1" si="6"/>
        <v>972998995983Richard Cox</v>
      </c>
      <c r="V4">
        <f t="shared" ca="1" si="62"/>
        <v>67</v>
      </c>
      <c r="W4">
        <f t="shared" si="63"/>
        <v>3</v>
      </c>
      <c r="X4">
        <f t="shared" ca="1" si="64"/>
        <v>226</v>
      </c>
      <c r="Y4">
        <f t="shared" ca="1" si="65"/>
        <v>3</v>
      </c>
      <c r="Z4" t="str">
        <f t="shared" ca="1" si="66"/>
        <v>996Richard Coxzz</v>
      </c>
      <c r="AA4">
        <f t="shared" ca="1" si="67"/>
        <v>59</v>
      </c>
      <c r="AB4">
        <f t="shared" si="68"/>
        <v>3</v>
      </c>
      <c r="AC4">
        <f t="shared" ca="1" si="69"/>
        <v>78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179</v>
      </c>
      <c r="M5">
        <f t="shared" ca="1" si="56"/>
        <v>21.66</v>
      </c>
      <c r="N5">
        <f t="shared" ca="1" si="4"/>
        <v>91</v>
      </c>
      <c r="O5">
        <f t="shared" ca="1" si="57"/>
        <v>21.659999999500002</v>
      </c>
      <c r="P5">
        <f t="shared" ca="1" si="5"/>
        <v>176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92</v>
      </c>
      <c r="W5">
        <f t="shared" si="63"/>
        <v>4</v>
      </c>
      <c r="X5">
        <f t="shared" ca="1" si="64"/>
        <v>235</v>
      </c>
      <c r="Y5">
        <f t="shared" ca="1" si="65"/>
        <v>1</v>
      </c>
      <c r="Z5" t="str">
        <f t="shared" ca="1" si="66"/>
        <v>998Craig Johnszz</v>
      </c>
      <c r="AA5">
        <f t="shared" ca="1" si="67"/>
        <v>81</v>
      </c>
      <c r="AB5">
        <f t="shared" si="68"/>
        <v>4</v>
      </c>
      <c r="AC5">
        <f t="shared" ca="1" si="69"/>
        <v>229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4</v>
      </c>
      <c r="H6">
        <f t="shared" ca="1" si="54"/>
        <v>66.666666666666657</v>
      </c>
      <c r="I6">
        <f t="shared" ca="1" si="1"/>
        <v>24.514999999999997</v>
      </c>
      <c r="J6">
        <f t="shared" ca="1" si="55"/>
        <v>28.514999999999997</v>
      </c>
      <c r="K6">
        <f t="shared" ca="1" si="2"/>
        <v>28.514999999399997</v>
      </c>
      <c r="L6">
        <f t="shared" ca="1" si="3"/>
        <v>12</v>
      </c>
      <c r="M6">
        <f t="shared" ca="1" si="56"/>
        <v>26.35</v>
      </c>
      <c r="N6">
        <f t="shared" ca="1" si="4"/>
        <v>40</v>
      </c>
      <c r="O6">
        <f t="shared" ca="1" si="57"/>
        <v>26.349999999400001</v>
      </c>
      <c r="P6">
        <f t="shared" ca="1" si="5"/>
        <v>179</v>
      </c>
      <c r="Q6">
        <f t="shared" ca="1" si="58"/>
        <v>32</v>
      </c>
      <c r="R6">
        <f t="shared" ca="1" si="59"/>
        <v>10</v>
      </c>
      <c r="S6">
        <f t="shared" ca="1" si="60"/>
        <v>4</v>
      </c>
      <c r="T6">
        <f t="shared" ca="1" si="61"/>
        <v>64</v>
      </c>
      <c r="U6" t="str">
        <f t="shared" ca="1" si="6"/>
        <v xml:space="preserve">935995989967Nick Ellis </v>
      </c>
      <c r="V6">
        <f t="shared" ca="1" si="62"/>
        <v>9</v>
      </c>
      <c r="W6">
        <f t="shared" si="63"/>
        <v>5</v>
      </c>
      <c r="X6">
        <f t="shared" ca="1" si="64"/>
        <v>132</v>
      </c>
      <c r="Y6">
        <f t="shared" ca="1" si="65"/>
        <v>5</v>
      </c>
      <c r="Z6" t="str">
        <f t="shared" ca="1" si="66"/>
        <v>994Nick Ellis zz</v>
      </c>
      <c r="AA6">
        <f t="shared" ca="1" si="67"/>
        <v>27</v>
      </c>
      <c r="AB6">
        <f t="shared" si="68"/>
        <v>5</v>
      </c>
      <c r="AC6">
        <f t="shared" ca="1" si="69"/>
        <v>6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>
        <f t="shared" ca="1" si="17"/>
        <v>24.78</v>
      </c>
      <c r="CM6" t="str">
        <f t="shared" ca="1" si="18"/>
        <v>LOST</v>
      </c>
      <c r="CN6">
        <f t="shared" ca="1" si="120"/>
        <v>4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61</v>
      </c>
      <c r="CU6">
        <f t="shared" ca="1" si="127"/>
        <v>16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6</v>
      </c>
      <c r="G7">
        <f t="shared" ca="1" si="53"/>
        <v>6</v>
      </c>
      <c r="H7">
        <f t="shared" ca="1" si="54"/>
        <v>100</v>
      </c>
      <c r="I7">
        <f t="shared" ca="1" si="1"/>
        <v>25.368333333333336</v>
      </c>
      <c r="J7">
        <f t="shared" ca="1" si="55"/>
        <v>31.368333333333336</v>
      </c>
      <c r="K7">
        <f t="shared" ca="1" si="2"/>
        <v>31.368333332633338</v>
      </c>
      <c r="L7">
        <f t="shared" ca="1" si="3"/>
        <v>177</v>
      </c>
      <c r="M7">
        <f t="shared" ca="1" si="56"/>
        <v>27.77</v>
      </c>
      <c r="N7">
        <f t="shared" ca="1" si="4"/>
        <v>20</v>
      </c>
      <c r="O7">
        <f t="shared" ca="1" si="57"/>
        <v>27.769999999300001</v>
      </c>
      <c r="P7">
        <f t="shared" ca="1" si="5"/>
        <v>101</v>
      </c>
      <c r="Q7">
        <f t="shared" ca="1" si="58"/>
        <v>23</v>
      </c>
      <c r="R7">
        <f t="shared" ca="1" si="59"/>
        <v>9</v>
      </c>
      <c r="S7">
        <f t="shared" ca="1" si="60"/>
        <v>5</v>
      </c>
      <c r="T7">
        <f t="shared" ca="1" si="61"/>
        <v>56</v>
      </c>
      <c r="U7" t="str">
        <f t="shared" ca="1" si="6"/>
        <v>943994990976John Power</v>
      </c>
      <c r="V7">
        <f t="shared" ca="1" si="62"/>
        <v>16</v>
      </c>
      <c r="W7">
        <f t="shared" si="63"/>
        <v>6</v>
      </c>
      <c r="X7">
        <f t="shared" ca="1" si="64"/>
        <v>231</v>
      </c>
      <c r="Y7">
        <f t="shared" ca="1" si="65"/>
        <v>8</v>
      </c>
      <c r="Z7" t="str">
        <f t="shared" ca="1" si="66"/>
        <v>991John Powerzz</v>
      </c>
      <c r="AA7">
        <f t="shared" ca="1" si="67"/>
        <v>5</v>
      </c>
      <c r="AB7">
        <f t="shared" si="68"/>
        <v>6</v>
      </c>
      <c r="AC7">
        <f t="shared" ca="1" si="69"/>
        <v>208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>
        <f t="shared" ca="1" si="17"/>
        <v>25.97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25</v>
      </c>
      <c r="CT7">
        <f t="shared" ca="1" si="126"/>
        <v>20</v>
      </c>
      <c r="CU7">
        <f t="shared" ca="1" si="127"/>
        <v>0</v>
      </c>
      <c r="CV7">
        <f t="shared" ca="1" si="128"/>
        <v>8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5</v>
      </c>
      <c r="G8">
        <f t="shared" ca="1" si="53"/>
        <v>4</v>
      </c>
      <c r="H8">
        <f t="shared" ca="1" si="54"/>
        <v>80</v>
      </c>
      <c r="I8">
        <f t="shared" ca="1" si="1"/>
        <v>22.962</v>
      </c>
      <c r="J8">
        <f t="shared" ca="1" si="55"/>
        <v>26.962</v>
      </c>
      <c r="K8">
        <f t="shared" ca="1" si="2"/>
        <v>26.9619999992</v>
      </c>
      <c r="L8">
        <f t="shared" ca="1" si="3"/>
        <v>229</v>
      </c>
      <c r="M8">
        <f t="shared" ca="1" si="56"/>
        <v>26.37</v>
      </c>
      <c r="N8">
        <f t="shared" ca="1" si="4"/>
        <v>38</v>
      </c>
      <c r="O8">
        <f t="shared" ca="1" si="57"/>
        <v>26.369999999200001</v>
      </c>
      <c r="P8">
        <f t="shared" ca="1" si="5"/>
        <v>207</v>
      </c>
      <c r="Q8">
        <f t="shared" ca="1" si="58"/>
        <v>27</v>
      </c>
      <c r="R8">
        <f t="shared" ca="1" si="59"/>
        <v>10</v>
      </c>
      <c r="S8">
        <f t="shared" ca="1" si="60"/>
        <v>1</v>
      </c>
      <c r="T8">
        <f t="shared" ca="1" si="61"/>
        <v>50</v>
      </c>
      <c r="U8" t="str">
        <f t="shared" ca="1" si="6"/>
        <v>949998989972Matt Carter</v>
      </c>
      <c r="V8">
        <f t="shared" ca="1" si="62"/>
        <v>32</v>
      </c>
      <c r="W8">
        <f t="shared" si="63"/>
        <v>7</v>
      </c>
      <c r="X8">
        <f t="shared" ca="1" si="64"/>
        <v>126</v>
      </c>
      <c r="Y8">
        <f t="shared" ca="1" si="65"/>
        <v>7</v>
      </c>
      <c r="Z8" t="str">
        <f t="shared" ca="1" si="66"/>
        <v>992Matt Carterzz</v>
      </c>
      <c r="AA8">
        <f t="shared" ca="1" si="67"/>
        <v>12</v>
      </c>
      <c r="AB8">
        <f t="shared" si="68"/>
        <v>7</v>
      </c>
      <c r="AC8">
        <f t="shared" ca="1" si="69"/>
        <v>226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21.23</v>
      </c>
      <c r="CM8" t="str">
        <f t="shared" ca="1" si="18"/>
        <v>WON</v>
      </c>
      <c r="CN8">
        <f t="shared" ca="1" si="120"/>
        <v>5</v>
      </c>
      <c r="CO8">
        <f t="shared" ca="1" si="121"/>
        <v>4</v>
      </c>
      <c r="CP8">
        <f t="shared" ca="1" si="122"/>
        <v>1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0</v>
      </c>
      <c r="CU8">
        <f t="shared" ca="1" si="127"/>
        <v>4</v>
      </c>
      <c r="CV8">
        <f t="shared" ca="1" si="128"/>
        <v>0</v>
      </c>
      <c r="CW8">
        <f t="shared" ca="1" si="129"/>
        <v>32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4</v>
      </c>
      <c r="G9">
        <f t="shared" ca="1" si="53"/>
        <v>1</v>
      </c>
      <c r="H9">
        <f t="shared" ca="1" si="54"/>
        <v>25</v>
      </c>
      <c r="I9">
        <f t="shared" ca="1" si="1"/>
        <v>23.997500000000002</v>
      </c>
      <c r="J9">
        <f t="shared" ca="1" si="55"/>
        <v>24.997500000000002</v>
      </c>
      <c r="K9">
        <f t="shared" ca="1" si="2"/>
        <v>24.997499999100004</v>
      </c>
      <c r="L9">
        <f t="shared" ca="1" si="3"/>
        <v>6</v>
      </c>
      <c r="M9">
        <f t="shared" ca="1" si="56"/>
        <v>25.85</v>
      </c>
      <c r="N9">
        <f t="shared" ca="1" si="4"/>
        <v>47</v>
      </c>
      <c r="O9">
        <f t="shared" ca="1" si="57"/>
        <v>25.849999999100003</v>
      </c>
      <c r="P9">
        <f t="shared" ca="1" si="5"/>
        <v>235</v>
      </c>
      <c r="Q9">
        <f t="shared" ca="1" si="58"/>
        <v>19</v>
      </c>
      <c r="R9">
        <f t="shared" ca="1" si="59"/>
        <v>10</v>
      </c>
      <c r="S9">
        <f t="shared" ca="1" si="60"/>
        <v>1</v>
      </c>
      <c r="T9">
        <f t="shared" ca="1" si="61"/>
        <v>42</v>
      </c>
      <c r="U9" t="str">
        <f t="shared" ca="1" si="6"/>
        <v>957998989980Tony Hammond</v>
      </c>
      <c r="V9">
        <f t="shared" ca="1" si="62"/>
        <v>41</v>
      </c>
      <c r="W9">
        <f t="shared" si="63"/>
        <v>8</v>
      </c>
      <c r="X9">
        <f t="shared" ca="1" si="64"/>
        <v>12</v>
      </c>
      <c r="Y9">
        <f t="shared" ca="1" si="65"/>
        <v>2</v>
      </c>
      <c r="Z9" t="str">
        <f t="shared" ca="1" si="66"/>
        <v>997Tony Hammondzz</v>
      </c>
      <c r="AA9">
        <f t="shared" ca="1" si="67"/>
        <v>76</v>
      </c>
      <c r="AB9">
        <f t="shared" si="68"/>
        <v>8</v>
      </c>
      <c r="AC9">
        <f t="shared" ca="1" si="69"/>
        <v>177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>
        <f t="shared" ca="1" si="17"/>
        <v>24.19</v>
      </c>
      <c r="CM9" t="str">
        <f t="shared" ca="1" si="18"/>
        <v>LOST</v>
      </c>
      <c r="CN9">
        <f t="shared" ca="1" si="120"/>
        <v>6</v>
      </c>
      <c r="CO9">
        <f t="shared" ca="1" si="121"/>
        <v>0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126</v>
      </c>
      <c r="M10">
        <f t="shared" ca="1" si="56"/>
        <v>0</v>
      </c>
      <c r="N10">
        <f t="shared" ca="1" si="4"/>
        <v>113</v>
      </c>
      <c r="O10">
        <f t="shared" ca="1" si="57"/>
        <v>-1</v>
      </c>
      <c r="P10">
        <f t="shared" ca="1" si="5"/>
        <v>177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342</v>
      </c>
      <c r="W10">
        <f t="shared" si="63"/>
        <v>9</v>
      </c>
      <c r="X10">
        <f t="shared" ca="1" si="64"/>
        <v>5</v>
      </c>
      <c r="Y10">
        <f t="shared" ca="1" si="65"/>
        <v>0</v>
      </c>
      <c r="Z10" t="str">
        <f t="shared" ca="1" si="66"/>
        <v>999Dan Perren zz</v>
      </c>
      <c r="AA10">
        <f t="shared" ca="1" si="67"/>
        <v>101</v>
      </c>
      <c r="AB10">
        <f t="shared" si="68"/>
        <v>9</v>
      </c>
      <c r="AC10">
        <f t="shared" ca="1" si="69"/>
        <v>228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20.936666666666664</v>
      </c>
      <c r="J11">
        <f t="shared" ca="1" si="55"/>
        <v>21.936666666666664</v>
      </c>
      <c r="K11">
        <f t="shared" ca="1" si="2"/>
        <v>21.936666665566666</v>
      </c>
      <c r="L11">
        <f t="shared" ca="1" si="3"/>
        <v>207</v>
      </c>
      <c r="M11">
        <f t="shared" ca="1" si="56"/>
        <v>22.62</v>
      </c>
      <c r="N11">
        <f t="shared" ca="1" si="4"/>
        <v>83</v>
      </c>
      <c r="O11">
        <f t="shared" ca="1" si="57"/>
        <v>22.619999998900003</v>
      </c>
      <c r="P11">
        <f t="shared" ca="1" si="5"/>
        <v>178</v>
      </c>
      <c r="Q11">
        <f t="shared" ca="1" si="58"/>
        <v>12</v>
      </c>
      <c r="R11">
        <f t="shared" ca="1" si="59"/>
        <v>5</v>
      </c>
      <c r="S11">
        <f t="shared" ca="1" si="60"/>
        <v>0</v>
      </c>
      <c r="T11">
        <f t="shared" ca="1" si="61"/>
        <v>22</v>
      </c>
      <c r="U11" t="str">
        <f t="shared" ca="1" si="6"/>
        <v>977999994987Darren Everret</v>
      </c>
      <c r="V11">
        <f t="shared" ca="1" si="62"/>
        <v>80</v>
      </c>
      <c r="W11">
        <f t="shared" si="63"/>
        <v>10</v>
      </c>
      <c r="X11">
        <f t="shared" ca="1" si="64"/>
        <v>202</v>
      </c>
      <c r="Y11">
        <f t="shared" ca="1" si="65"/>
        <v>3</v>
      </c>
      <c r="Z11" t="str">
        <f t="shared" ca="1" si="66"/>
        <v>996Darren Everretzz</v>
      </c>
      <c r="AA11">
        <f t="shared" ca="1" si="67"/>
        <v>44</v>
      </c>
      <c r="AB11">
        <f t="shared" si="68"/>
        <v>10</v>
      </c>
      <c r="AC11">
        <f t="shared" ca="1" si="69"/>
        <v>179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>
        <f t="shared" ca="1" si="17"/>
        <v>21.4</v>
      </c>
      <c r="CM11" t="str">
        <f t="shared" ca="1" si="18"/>
        <v>LOST</v>
      </c>
      <c r="CN11">
        <f t="shared" ca="1" si="120"/>
        <v>5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6</v>
      </c>
      <c r="G12">
        <f t="shared" ca="1" si="53"/>
        <v>6</v>
      </c>
      <c r="H12">
        <f t="shared" ca="1" si="54"/>
        <v>100</v>
      </c>
      <c r="I12">
        <f t="shared" ca="1" si="1"/>
        <v>22.203333333333333</v>
      </c>
      <c r="J12">
        <f t="shared" ca="1" si="55"/>
        <v>28.203333333333333</v>
      </c>
      <c r="K12">
        <f t="shared" ca="1" si="2"/>
        <v>28.203333332133333</v>
      </c>
      <c r="L12">
        <f t="shared" ca="1" si="3"/>
        <v>132</v>
      </c>
      <c r="M12">
        <f t="shared" ca="1" si="56"/>
        <v>25.06</v>
      </c>
      <c r="N12">
        <f t="shared" ca="1" si="4"/>
        <v>56</v>
      </c>
      <c r="O12">
        <f t="shared" ca="1" si="57"/>
        <v>25.059999998799999</v>
      </c>
      <c r="P12">
        <f t="shared" ca="1" si="5"/>
        <v>226</v>
      </c>
      <c r="Q12">
        <f t="shared" ca="1" si="58"/>
        <v>27</v>
      </c>
      <c r="R12">
        <f t="shared" ca="1" si="59"/>
        <v>12</v>
      </c>
      <c r="S12">
        <f t="shared" ca="1" si="60"/>
        <v>1</v>
      </c>
      <c r="T12">
        <f t="shared" ca="1" si="61"/>
        <v>54</v>
      </c>
      <c r="U12" t="str">
        <f t="shared" ca="1" si="6"/>
        <v>945998987972Padraig Sharkey</v>
      </c>
      <c r="V12">
        <f t="shared" ca="1" si="62"/>
        <v>21</v>
      </c>
      <c r="W12">
        <f t="shared" si="63"/>
        <v>11</v>
      </c>
      <c r="X12">
        <f t="shared" ca="1" si="64"/>
        <v>208</v>
      </c>
      <c r="Y12">
        <f t="shared" ca="1" si="65"/>
        <v>7</v>
      </c>
      <c r="Z12" t="str">
        <f t="shared" ca="1" si="66"/>
        <v>992Padraig Sharkeyzz</v>
      </c>
      <c r="AA12">
        <f t="shared" ca="1" si="67"/>
        <v>13</v>
      </c>
      <c r="AB12">
        <f t="shared" si="68"/>
        <v>11</v>
      </c>
      <c r="AC12">
        <f t="shared" ca="1" si="69"/>
        <v>202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>
        <f t="shared" ca="1" si="17"/>
        <v>20.88</v>
      </c>
      <c r="CM12" t="str">
        <f t="shared" ca="1" si="18"/>
        <v>WON</v>
      </c>
      <c r="CN12">
        <f t="shared" ca="1" si="120"/>
        <v>6</v>
      </c>
      <c r="CO12">
        <f t="shared" ca="1" si="121"/>
        <v>2</v>
      </c>
      <c r="CP12">
        <f t="shared" ca="1" si="122"/>
        <v>0</v>
      </c>
      <c r="CQ12">
        <f t="shared" ca="1" si="123"/>
        <v>1</v>
      </c>
      <c r="CR12">
        <f t="shared" ca="1" si="124"/>
        <v>0</v>
      </c>
      <c r="CS12">
        <f t="shared" ca="1" si="125"/>
        <v>10</v>
      </c>
      <c r="CT12">
        <f t="shared" ca="1" si="126"/>
        <v>50</v>
      </c>
      <c r="CU12">
        <f t="shared" ca="1" si="127"/>
        <v>4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6</v>
      </c>
      <c r="G13">
        <f t="shared" ca="1" si="53"/>
        <v>5</v>
      </c>
      <c r="H13">
        <f t="shared" ca="1" si="54"/>
        <v>83.333333333333343</v>
      </c>
      <c r="I13">
        <f t="shared" ca="1" si="1"/>
        <v>27.804999999999996</v>
      </c>
      <c r="J13">
        <f t="shared" ca="1" si="55"/>
        <v>32.804999999999993</v>
      </c>
      <c r="K13">
        <f t="shared" ca="1" si="2"/>
        <v>32.804999998699991</v>
      </c>
      <c r="L13">
        <f t="shared" ca="1" si="3"/>
        <v>176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151</v>
      </c>
      <c r="Q13">
        <f t="shared" ca="1" si="58"/>
        <v>36</v>
      </c>
      <c r="R13">
        <f t="shared" ca="1" si="59"/>
        <v>14</v>
      </c>
      <c r="S13">
        <f t="shared" ca="1" si="60"/>
        <v>1</v>
      </c>
      <c r="T13">
        <f t="shared" ca="1" si="61"/>
        <v>67</v>
      </c>
      <c r="U13" t="str">
        <f t="shared" ca="1" si="6"/>
        <v>932998985963Lukasz Sawicki</v>
      </c>
      <c r="V13">
        <f t="shared" ca="1" si="62"/>
        <v>8</v>
      </c>
      <c r="W13">
        <f t="shared" si="63"/>
        <v>12</v>
      </c>
      <c r="X13">
        <f t="shared" ca="1" si="64"/>
        <v>178</v>
      </c>
      <c r="Y13">
        <f t="shared" ca="1" si="65"/>
        <v>6</v>
      </c>
      <c r="Z13" t="str">
        <f t="shared" ca="1" si="66"/>
        <v>993Lukasz Sawickizz</v>
      </c>
      <c r="AA13">
        <f t="shared" ca="1" si="67"/>
        <v>21</v>
      </c>
      <c r="AB13">
        <f t="shared" si="68"/>
        <v>12</v>
      </c>
      <c r="AC13">
        <f t="shared" ca="1" si="69"/>
        <v>7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>
        <f t="shared" ca="1" si="17"/>
        <v>27.83</v>
      </c>
      <c r="CM13" t="str">
        <f t="shared" ca="1" si="18"/>
        <v>WON</v>
      </c>
      <c r="CN13">
        <f t="shared" ca="1" si="120"/>
        <v>6</v>
      </c>
      <c r="CO13">
        <f t="shared" ca="1" si="121"/>
        <v>2</v>
      </c>
      <c r="CP13">
        <f t="shared" ca="1" si="122"/>
        <v>0</v>
      </c>
      <c r="CQ13">
        <f t="shared" ca="1" si="123"/>
        <v>1</v>
      </c>
      <c r="CR13">
        <f t="shared" ca="1" si="124"/>
        <v>0</v>
      </c>
      <c r="CS13">
        <f t="shared" ca="1" si="125"/>
        <v>40</v>
      </c>
      <c r="CT13">
        <f t="shared" ca="1" si="126"/>
        <v>40</v>
      </c>
      <c r="CU13">
        <f t="shared" ca="1" si="127"/>
        <v>40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128</v>
      </c>
      <c r="M14">
        <f t="shared" ca="1" si="56"/>
        <v>0</v>
      </c>
      <c r="N14">
        <f t="shared" ca="1" si="4"/>
        <v>113</v>
      </c>
      <c r="O14">
        <f t="shared" ca="1" si="57"/>
        <v>-1</v>
      </c>
      <c r="P14">
        <f t="shared" ca="1" si="5"/>
        <v>206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78</v>
      </c>
      <c r="M15">
        <f t="shared" ca="1" si="56"/>
        <v>0</v>
      </c>
      <c r="N15">
        <f t="shared" ca="1" si="4"/>
        <v>113</v>
      </c>
      <c r="O15">
        <f t="shared" ca="1" si="57"/>
        <v>-1</v>
      </c>
      <c r="P15">
        <f t="shared" ca="1" si="5"/>
        <v>211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228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128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227</v>
      </c>
      <c r="M16">
        <f t="shared" ca="1" si="56"/>
        <v>0</v>
      </c>
      <c r="N16">
        <f t="shared" ca="1" si="4"/>
        <v>113</v>
      </c>
      <c r="O16">
        <f t="shared" ca="1" si="57"/>
        <v>-1</v>
      </c>
      <c r="P16">
        <f t="shared" ca="1" si="5"/>
        <v>132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158</v>
      </c>
      <c r="M17">
        <f t="shared" ca="1" si="56"/>
        <v>0</v>
      </c>
      <c r="N17">
        <f t="shared" ca="1" si="4"/>
        <v>113</v>
      </c>
      <c r="O17">
        <f t="shared" ca="1" si="57"/>
        <v>-1</v>
      </c>
      <c r="P17">
        <f t="shared" ca="1" si="5"/>
        <v>126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207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228</v>
      </c>
      <c r="M18">
        <f t="shared" ca="1" si="56"/>
        <v>0</v>
      </c>
      <c r="N18">
        <f t="shared" ca="1" si="4"/>
        <v>113</v>
      </c>
      <c r="O18">
        <f t="shared" ca="1" si="57"/>
        <v>-1</v>
      </c>
      <c r="P18">
        <f t="shared" ca="1" si="5"/>
        <v>208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128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231</v>
      </c>
      <c r="M19">
        <f t="shared" ca="1" si="56"/>
        <v>0</v>
      </c>
      <c r="N19">
        <f t="shared" ca="1" si="4"/>
        <v>113</v>
      </c>
      <c r="O19">
        <f t="shared" ca="1" si="57"/>
        <v>-1</v>
      </c>
      <c r="P19">
        <f t="shared" ca="1" si="5"/>
        <v>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178</v>
      </c>
      <c r="M20">
        <f t="shared" ca="1" si="56"/>
        <v>0</v>
      </c>
      <c r="N20">
        <f t="shared" ca="1" si="4"/>
        <v>113</v>
      </c>
      <c r="O20">
        <f t="shared" ca="1" si="57"/>
        <v>-1</v>
      </c>
      <c r="P20">
        <f t="shared" ca="1" si="5"/>
        <v>152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103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232</v>
      </c>
      <c r="M21">
        <f t="shared" ca="1" si="56"/>
        <v>0</v>
      </c>
      <c r="N21">
        <f t="shared" ca="1" si="4"/>
        <v>113</v>
      </c>
      <c r="O21">
        <f t="shared" ca="1" si="57"/>
        <v>-1</v>
      </c>
      <c r="P21">
        <f t="shared" ca="1" si="5"/>
        <v>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176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231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39</v>
      </c>
      <c r="M22">
        <f t="shared" ca="1" si="56"/>
        <v>0</v>
      </c>
      <c r="N22">
        <f t="shared" ca="1" si="4"/>
        <v>113</v>
      </c>
      <c r="O22">
        <f t="shared" ca="1" si="57"/>
        <v>-1</v>
      </c>
      <c r="P22">
        <f t="shared" ca="1" si="5"/>
        <v>127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208</v>
      </c>
      <c r="M23">
        <f t="shared" ca="1" si="56"/>
        <v>0</v>
      </c>
      <c r="N23">
        <f t="shared" ca="1" si="4"/>
        <v>113</v>
      </c>
      <c r="O23">
        <f t="shared" ca="1" si="57"/>
        <v>-1</v>
      </c>
      <c r="P23">
        <f t="shared" ca="1" si="5"/>
        <v>39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229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</v>
      </c>
      <c r="M24">
        <f t="shared" ca="1" si="56"/>
        <v>0</v>
      </c>
      <c r="N24">
        <f t="shared" ca="1" si="4"/>
        <v>113</v>
      </c>
      <c r="O24">
        <f t="shared" ca="1" si="57"/>
        <v>-1</v>
      </c>
      <c r="P24">
        <f t="shared" ca="1" si="5"/>
        <v>232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11</v>
      </c>
      <c r="M25">
        <f t="shared" ca="1" si="56"/>
        <v>0</v>
      </c>
      <c r="N25">
        <f t="shared" ca="1" si="4"/>
        <v>113</v>
      </c>
      <c r="O25">
        <f t="shared" ca="1" si="57"/>
        <v>-1</v>
      </c>
      <c r="P25">
        <f t="shared" ca="1" si="5"/>
        <v>38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176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127</v>
      </c>
      <c r="M26">
        <f t="shared" ca="1" si="56"/>
        <v>0</v>
      </c>
      <c r="N26">
        <f t="shared" ca="1" si="4"/>
        <v>113</v>
      </c>
      <c r="O26">
        <f t="shared" ca="1" si="57"/>
        <v>-1</v>
      </c>
      <c r="P26">
        <f t="shared" ca="1" si="5"/>
        <v>133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177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6</v>
      </c>
      <c r="G27">
        <f t="shared" ca="1" si="53"/>
        <v>4</v>
      </c>
      <c r="H27">
        <f t="shared" ca="1" si="54"/>
        <v>66.666666666666657</v>
      </c>
      <c r="I27">
        <f t="shared" ca="1" si="1"/>
        <v>29.458333333333329</v>
      </c>
      <c r="J27">
        <f t="shared" ca="1" si="55"/>
        <v>33.458333333333329</v>
      </c>
      <c r="K27">
        <f t="shared" ca="1" si="2"/>
        <v>33.45833333063333</v>
      </c>
      <c r="L27">
        <f t="shared" ca="1" si="3"/>
        <v>38</v>
      </c>
      <c r="M27">
        <f t="shared" ca="1" si="56"/>
        <v>31.98</v>
      </c>
      <c r="N27">
        <f t="shared" ca="1" si="4"/>
        <v>2</v>
      </c>
      <c r="O27">
        <f t="shared" ca="1" si="57"/>
        <v>31.979999997300002</v>
      </c>
      <c r="P27">
        <f t="shared" ca="1" si="5"/>
        <v>229</v>
      </c>
      <c r="Q27">
        <f t="shared" ca="1" si="58"/>
        <v>39</v>
      </c>
      <c r="R27">
        <f t="shared" ca="1" si="59"/>
        <v>20</v>
      </c>
      <c r="S27">
        <f t="shared" ca="1" si="60"/>
        <v>1</v>
      </c>
      <c r="T27">
        <f t="shared" ca="1" si="61"/>
        <v>82</v>
      </c>
      <c r="U27" t="str">
        <f t="shared" ca="1" si="6"/>
        <v>917998979960Ben Burton</v>
      </c>
      <c r="V27">
        <f t="shared" ca="1" si="62"/>
        <v>1</v>
      </c>
      <c r="W27">
        <f t="shared" si="63"/>
        <v>26</v>
      </c>
      <c r="X27">
        <f t="shared" ca="1" si="64"/>
        <v>58</v>
      </c>
      <c r="Y27">
        <f t="shared" ca="1" si="65"/>
        <v>5</v>
      </c>
      <c r="Z27" t="str">
        <f t="shared" ca="1" si="66"/>
        <v>994Ben Burtonzz</v>
      </c>
      <c r="AA27">
        <f t="shared" ca="1" si="67"/>
        <v>26</v>
      </c>
      <c r="AB27">
        <f t="shared" si="68"/>
        <v>26</v>
      </c>
      <c r="AC27">
        <f t="shared" ca="1" si="69"/>
        <v>26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>
        <f t="shared" ca="1" si="17"/>
        <v>28.95</v>
      </c>
      <c r="CM27" t="str">
        <f t="shared" ca="1" si="18"/>
        <v>LOST</v>
      </c>
      <c r="CN27">
        <f t="shared" ca="1" si="120"/>
        <v>8</v>
      </c>
      <c r="CO27">
        <f t="shared" ca="1" si="121"/>
        <v>3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56</v>
      </c>
      <c r="CU27">
        <f t="shared" ca="1" si="127"/>
        <v>0</v>
      </c>
      <c r="CV27">
        <f t="shared" ca="1" si="128"/>
        <v>93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3</v>
      </c>
      <c r="H28">
        <f t="shared" ca="1" si="54"/>
        <v>50</v>
      </c>
      <c r="I28">
        <f t="shared" ca="1" si="1"/>
        <v>23.700000000000003</v>
      </c>
      <c r="J28">
        <f t="shared" ca="1" si="55"/>
        <v>26.700000000000003</v>
      </c>
      <c r="K28">
        <f t="shared" ca="1" si="2"/>
        <v>26.699999997200003</v>
      </c>
      <c r="L28">
        <f t="shared" ca="1" si="3"/>
        <v>101</v>
      </c>
      <c r="M28">
        <f t="shared" ca="1" si="56"/>
        <v>25.47</v>
      </c>
      <c r="N28">
        <f t="shared" ca="1" si="4"/>
        <v>50</v>
      </c>
      <c r="O28">
        <f t="shared" ca="1" si="57"/>
        <v>25.469999997199999</v>
      </c>
      <c r="P28">
        <f t="shared" ca="1" si="5"/>
        <v>28</v>
      </c>
      <c r="Q28">
        <f t="shared" ca="1" si="58"/>
        <v>27</v>
      </c>
      <c r="R28">
        <f t="shared" ca="1" si="59"/>
        <v>6</v>
      </c>
      <c r="S28">
        <f t="shared" ca="1" si="60"/>
        <v>6</v>
      </c>
      <c r="T28">
        <f t="shared" ca="1" si="61"/>
        <v>57</v>
      </c>
      <c r="U28" t="str">
        <f t="shared" ca="1" si="6"/>
        <v>942993993972Brian Whybrow</v>
      </c>
      <c r="V28">
        <f t="shared" ca="1" si="62"/>
        <v>15</v>
      </c>
      <c r="W28">
        <f t="shared" si="63"/>
        <v>27</v>
      </c>
      <c r="X28">
        <f t="shared" ca="1" si="64"/>
        <v>207</v>
      </c>
      <c r="Y28">
        <f t="shared" ca="1" si="65"/>
        <v>6</v>
      </c>
      <c r="Z28" t="str">
        <f t="shared" ca="1" si="66"/>
        <v>993Brian Whybrowzz</v>
      </c>
      <c r="AA28">
        <f t="shared" ca="1" si="67"/>
        <v>17</v>
      </c>
      <c r="AB28">
        <f t="shared" si="68"/>
        <v>27</v>
      </c>
      <c r="AC28">
        <f t="shared" ca="1" si="69"/>
        <v>5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>
        <f t="shared" ca="1" si="17"/>
        <v>22.27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0</v>
      </c>
      <c r="CQ28">
        <f t="shared" ca="1" si="123"/>
        <v>1</v>
      </c>
      <c r="CR28">
        <f t="shared" ca="1" si="124"/>
        <v>10</v>
      </c>
      <c r="CS28">
        <f t="shared" ca="1" si="125"/>
        <v>0</v>
      </c>
      <c r="CT28">
        <f t="shared" ca="1" si="126"/>
        <v>90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3</v>
      </c>
      <c r="H29">
        <f t="shared" ca="1" si="54"/>
        <v>60</v>
      </c>
      <c r="I29">
        <f t="shared" ca="1" si="1"/>
        <v>23.204000000000001</v>
      </c>
      <c r="J29">
        <f t="shared" ca="1" si="55"/>
        <v>26.204000000000001</v>
      </c>
      <c r="K29">
        <f t="shared" ca="1" si="2"/>
        <v>26.203999997100002</v>
      </c>
      <c r="L29">
        <f t="shared" ca="1" si="3"/>
        <v>86</v>
      </c>
      <c r="M29">
        <f t="shared" ca="1" si="56"/>
        <v>27.08</v>
      </c>
      <c r="N29">
        <f t="shared" ca="1" si="4"/>
        <v>27</v>
      </c>
      <c r="O29">
        <f t="shared" ca="1" si="57"/>
        <v>27.0799999971</v>
      </c>
      <c r="P29">
        <f t="shared" ca="1" si="5"/>
        <v>233</v>
      </c>
      <c r="Q29">
        <f t="shared" ca="1" si="58"/>
        <v>24</v>
      </c>
      <c r="R29">
        <f t="shared" ca="1" si="59"/>
        <v>7</v>
      </c>
      <c r="S29">
        <f t="shared" ca="1" si="60"/>
        <v>1</v>
      </c>
      <c r="T29">
        <f t="shared" ca="1" si="61"/>
        <v>41</v>
      </c>
      <c r="U29" t="str">
        <f t="shared" ca="1" si="6"/>
        <v>958998992975Connor Scutt</v>
      </c>
      <c r="V29">
        <f t="shared" ca="1" si="62"/>
        <v>45</v>
      </c>
      <c r="W29">
        <f t="shared" si="63"/>
        <v>28</v>
      </c>
      <c r="X29">
        <f t="shared" ca="1" si="64"/>
        <v>38</v>
      </c>
      <c r="Y29">
        <f t="shared" ca="1" si="65"/>
        <v>3</v>
      </c>
      <c r="Z29" t="str">
        <f t="shared" ca="1" si="66"/>
        <v>996Connor Scuttzz</v>
      </c>
      <c r="AA29">
        <f t="shared" ca="1" si="67"/>
        <v>42</v>
      </c>
      <c r="AB29">
        <f t="shared" si="68"/>
        <v>28</v>
      </c>
      <c r="AC29">
        <f t="shared" ca="1" si="69"/>
        <v>212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>
        <f t="shared" ca="1" si="17"/>
        <v>27.08</v>
      </c>
      <c r="CM29" t="str">
        <f t="shared" ca="1" si="18"/>
        <v>WON</v>
      </c>
      <c r="CN29">
        <f t="shared" ca="1" si="120"/>
        <v>3</v>
      </c>
      <c r="CO29">
        <f t="shared" ca="1" si="121"/>
        <v>1</v>
      </c>
      <c r="CP29">
        <f t="shared" ca="1" si="122"/>
        <v>0</v>
      </c>
      <c r="CQ29">
        <f t="shared" ca="1" si="123"/>
        <v>1</v>
      </c>
      <c r="CR29">
        <f t="shared" ca="1" si="124"/>
        <v>0</v>
      </c>
      <c r="CS29">
        <f t="shared" ca="1" si="125"/>
        <v>91</v>
      </c>
      <c r="CT29">
        <f t="shared" ca="1" si="126"/>
        <v>0</v>
      </c>
      <c r="CU29">
        <f t="shared" ca="1" si="127"/>
        <v>93</v>
      </c>
      <c r="CV29">
        <f t="shared" ca="1" si="128"/>
        <v>0</v>
      </c>
      <c r="CW29">
        <f t="shared" ca="1" si="129"/>
        <v>98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3"/>
        <v>2</v>
      </c>
      <c r="H30">
        <f t="shared" ca="1" si="54"/>
        <v>33.333333333333329</v>
      </c>
      <c r="I30">
        <f t="shared" ca="1" si="1"/>
        <v>21.308333333333334</v>
      </c>
      <c r="J30">
        <f t="shared" ca="1" si="55"/>
        <v>23.308333333333334</v>
      </c>
      <c r="K30">
        <f t="shared" ca="1" si="2"/>
        <v>23.308333330333333</v>
      </c>
      <c r="L30">
        <f t="shared" ca="1" si="3"/>
        <v>202</v>
      </c>
      <c r="M30">
        <f t="shared" ca="1" si="56"/>
        <v>24.18</v>
      </c>
      <c r="N30">
        <f t="shared" ca="1" si="4"/>
        <v>65</v>
      </c>
      <c r="O30">
        <f t="shared" ca="1" si="57"/>
        <v>24.179999996999999</v>
      </c>
      <c r="P30">
        <f t="shared" ca="1" si="5"/>
        <v>128</v>
      </c>
      <c r="Q30">
        <f t="shared" ca="1" si="58"/>
        <v>23</v>
      </c>
      <c r="R30">
        <f t="shared" ca="1" si="59"/>
        <v>7</v>
      </c>
      <c r="S30">
        <f t="shared" ca="1" si="60"/>
        <v>0</v>
      </c>
      <c r="T30">
        <f t="shared" ca="1" si="61"/>
        <v>37</v>
      </c>
      <c r="U30" t="str">
        <f t="shared" ca="1" si="6"/>
        <v>962999992976Des Barry</v>
      </c>
      <c r="V30">
        <f t="shared" ca="1" si="62"/>
        <v>53</v>
      </c>
      <c r="W30">
        <f t="shared" si="63"/>
        <v>29</v>
      </c>
      <c r="X30">
        <f t="shared" ca="1" si="64"/>
        <v>85</v>
      </c>
      <c r="Y30">
        <f t="shared" ca="1" si="65"/>
        <v>2</v>
      </c>
      <c r="Z30" t="str">
        <f t="shared" ca="1" si="66"/>
        <v>997Des Barryzz</v>
      </c>
      <c r="AA30">
        <f t="shared" ca="1" si="67"/>
        <v>67</v>
      </c>
      <c r="AB30">
        <f t="shared" si="68"/>
        <v>29</v>
      </c>
      <c r="AC30">
        <f t="shared" ca="1" si="69"/>
        <v>104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>
        <f t="shared" ca="1" si="17"/>
        <v>20.13</v>
      </c>
      <c r="CM30" t="str">
        <f t="shared" ca="1" si="18"/>
        <v>LOST</v>
      </c>
      <c r="CN30">
        <f t="shared" ca="1" si="120"/>
        <v>4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17.29</v>
      </c>
      <c r="J31">
        <f t="shared" ca="1" si="55"/>
        <v>17.29</v>
      </c>
      <c r="K31">
        <f t="shared" ca="1" si="2"/>
        <v>17.289999996900001</v>
      </c>
      <c r="L31">
        <f t="shared" ca="1" si="3"/>
        <v>151</v>
      </c>
      <c r="M31">
        <f t="shared" ca="1" si="56"/>
        <v>17.29</v>
      </c>
      <c r="N31">
        <f t="shared" ca="1" si="4"/>
        <v>109</v>
      </c>
      <c r="O31">
        <f t="shared" ca="1" si="57"/>
        <v>17.289999996900001</v>
      </c>
      <c r="P31">
        <f t="shared" ca="1" si="5"/>
        <v>86</v>
      </c>
      <c r="Q31">
        <f t="shared" ca="1" si="58"/>
        <v>2</v>
      </c>
      <c r="R31">
        <f t="shared" ca="1" si="59"/>
        <v>0</v>
      </c>
      <c r="S31">
        <f t="shared" ca="1" si="60"/>
        <v>0</v>
      </c>
      <c r="T31">
        <f t="shared" ca="1" si="61"/>
        <v>2</v>
      </c>
      <c r="U31" t="str">
        <f t="shared" ca="1" si="6"/>
        <v>997999999997Daryl Clark</v>
      </c>
      <c r="V31">
        <f t="shared" ca="1" si="62"/>
        <v>110</v>
      </c>
      <c r="W31">
        <f t="shared" si="63"/>
        <v>30</v>
      </c>
      <c r="X31">
        <f t="shared" ca="1" si="64"/>
        <v>230</v>
      </c>
      <c r="Y31">
        <f t="shared" ca="1" si="65"/>
        <v>0</v>
      </c>
      <c r="Z31" t="str">
        <f t="shared" ca="1" si="66"/>
        <v>999Daryl Clarkzz</v>
      </c>
      <c r="AA31">
        <f t="shared" ca="1" si="67"/>
        <v>103</v>
      </c>
      <c r="AB31">
        <f t="shared" si="68"/>
        <v>30</v>
      </c>
      <c r="AC31">
        <f t="shared" ca="1" si="69"/>
        <v>183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16.616666666666667</v>
      </c>
      <c r="J32">
        <f t="shared" ca="1" si="55"/>
        <v>17.616666666666667</v>
      </c>
      <c r="K32">
        <f t="shared" ca="1" si="2"/>
        <v>17.616666663466667</v>
      </c>
      <c r="L32">
        <f t="shared" ca="1" si="3"/>
        <v>58</v>
      </c>
      <c r="M32">
        <f t="shared" ca="1" si="56"/>
        <v>19.41</v>
      </c>
      <c r="N32">
        <f t="shared" ca="1" si="4"/>
        <v>100</v>
      </c>
      <c r="O32">
        <f t="shared" ca="1" si="57"/>
        <v>19.4099999968</v>
      </c>
      <c r="P32">
        <f t="shared" ca="1" si="5"/>
        <v>129</v>
      </c>
      <c r="Q32">
        <f t="shared" ca="1" si="58"/>
        <v>7</v>
      </c>
      <c r="R32">
        <f t="shared" ca="1" si="59"/>
        <v>1</v>
      </c>
      <c r="S32">
        <f t="shared" ca="1" si="60"/>
        <v>0</v>
      </c>
      <c r="T32">
        <f t="shared" ca="1" si="61"/>
        <v>9</v>
      </c>
      <c r="U32" t="str">
        <f t="shared" ca="1" si="6"/>
        <v>990999998992Lee Campbell</v>
      </c>
      <c r="V32">
        <f t="shared" ca="1" si="62"/>
        <v>99</v>
      </c>
      <c r="W32">
        <f t="shared" si="63"/>
        <v>31</v>
      </c>
      <c r="X32">
        <f t="shared" ca="1" si="64"/>
        <v>233</v>
      </c>
      <c r="Y32">
        <f t="shared" ca="1" si="65"/>
        <v>1</v>
      </c>
      <c r="Z32" t="str">
        <f t="shared" ca="1" si="66"/>
        <v>998Lee Campbellzz</v>
      </c>
      <c r="AA32">
        <f t="shared" ca="1" si="67"/>
        <v>89</v>
      </c>
      <c r="AB32">
        <f t="shared" si="68"/>
        <v>31</v>
      </c>
      <c r="AC32">
        <f t="shared" ca="1" si="69"/>
        <v>232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>
        <f t="shared" ca="1" si="17"/>
        <v>15.11</v>
      </c>
      <c r="CM32" t="str">
        <f t="shared" ca="1" si="18"/>
        <v>WON</v>
      </c>
      <c r="CN32">
        <f t="shared" ca="1" si="120"/>
        <v>1</v>
      </c>
      <c r="CO32">
        <f t="shared" ca="1" si="121"/>
        <v>1</v>
      </c>
      <c r="CP32">
        <f t="shared" ca="1" si="122"/>
        <v>0</v>
      </c>
      <c r="CQ32">
        <f t="shared" ca="1" si="123"/>
        <v>1</v>
      </c>
      <c r="CR32">
        <f t="shared" ca="1" si="124"/>
        <v>0</v>
      </c>
      <c r="CS32">
        <f t="shared" ca="1" si="125"/>
        <v>58</v>
      </c>
      <c r="CT32">
        <f t="shared" ca="1" si="126"/>
        <v>36</v>
      </c>
      <c r="CU32">
        <f t="shared" ca="1" si="127"/>
        <v>0</v>
      </c>
      <c r="CV32">
        <f t="shared" ca="1" si="128"/>
        <v>32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0</v>
      </c>
      <c r="H33">
        <f t="shared" ca="1" si="54"/>
        <v>0</v>
      </c>
      <c r="I33">
        <f t="shared" ca="1" si="1"/>
        <v>19.010000000000002</v>
      </c>
      <c r="J33">
        <f t="shared" ca="1" si="55"/>
        <v>19.010000000000002</v>
      </c>
      <c r="K33">
        <f t="shared" ca="1" si="2"/>
        <v>19.009999996700003</v>
      </c>
      <c r="L33">
        <f t="shared" ca="1" si="3"/>
        <v>57</v>
      </c>
      <c r="M33">
        <f t="shared" ca="1" si="56"/>
        <v>20.23</v>
      </c>
      <c r="N33">
        <f t="shared" ca="1" si="4"/>
        <v>97</v>
      </c>
      <c r="O33">
        <f t="shared" ca="1" si="57"/>
        <v>20.229999996700002</v>
      </c>
      <c r="P33">
        <f t="shared" ca="1" si="5"/>
        <v>185</v>
      </c>
      <c r="Q33">
        <f t="shared" ca="1" si="58"/>
        <v>7</v>
      </c>
      <c r="R33">
        <f t="shared" ca="1" si="59"/>
        <v>1</v>
      </c>
      <c r="S33">
        <f t="shared" ca="1" si="60"/>
        <v>0</v>
      </c>
      <c r="T33">
        <f t="shared" ca="1" si="61"/>
        <v>9</v>
      </c>
      <c r="U33" t="str">
        <f t="shared" ca="1" si="6"/>
        <v>990999998992Jake Darter</v>
      </c>
      <c r="V33">
        <f t="shared" ca="1" si="62"/>
        <v>98</v>
      </c>
      <c r="W33">
        <f t="shared" si="63"/>
        <v>32</v>
      </c>
      <c r="X33">
        <f t="shared" ca="1" si="64"/>
        <v>7</v>
      </c>
      <c r="Y33">
        <f t="shared" ca="1" si="65"/>
        <v>0</v>
      </c>
      <c r="Z33" t="str">
        <f t="shared" ca="1" si="66"/>
        <v>999Jake Darterzz</v>
      </c>
      <c r="AA33">
        <f t="shared" ca="1" si="67"/>
        <v>106</v>
      </c>
      <c r="AB33">
        <f t="shared" si="68"/>
        <v>32</v>
      </c>
      <c r="AC33">
        <f t="shared" ca="1" si="69"/>
        <v>133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18.940000000000001</v>
      </c>
      <c r="CM33" t="str">
        <f t="shared" ca="1" si="18"/>
        <v>LOST</v>
      </c>
      <c r="CN33">
        <f t="shared" ca="1" si="120"/>
        <v>1</v>
      </c>
      <c r="CO33">
        <f t="shared" ca="1" si="121"/>
        <v>0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7</v>
      </c>
      <c r="M34">
        <f t="shared" ca="1" si="56"/>
        <v>0</v>
      </c>
      <c r="N34">
        <f t="shared" ca="1" si="4"/>
        <v>113</v>
      </c>
      <c r="O34">
        <f t="shared" ca="1" si="57"/>
        <v>-1</v>
      </c>
      <c r="P34">
        <f t="shared" ca="1" si="5"/>
        <v>58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345</v>
      </c>
      <c r="W34">
        <f t="shared" si="63"/>
        <v>33</v>
      </c>
      <c r="X34">
        <f t="shared" ca="1" si="64"/>
        <v>151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114</v>
      </c>
      <c r="AB34">
        <f t="shared" si="68"/>
        <v>33</v>
      </c>
      <c r="AC34">
        <f t="shared" ca="1" si="69"/>
        <v>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18.47</v>
      </c>
      <c r="J35">
        <f t="shared" ca="1" si="55"/>
        <v>18.47</v>
      </c>
      <c r="K35">
        <f t="shared" ca="1" si="2"/>
        <v>18.4699999965</v>
      </c>
      <c r="L35">
        <f t="shared" ca="1" si="3"/>
        <v>104</v>
      </c>
      <c r="M35">
        <f t="shared" ca="1" si="56"/>
        <v>20.37</v>
      </c>
      <c r="N35">
        <f t="shared" ca="1" si="4"/>
        <v>96</v>
      </c>
      <c r="O35">
        <f t="shared" ca="1" si="57"/>
        <v>20.369999996500002</v>
      </c>
      <c r="P35">
        <f t="shared" ca="1" si="5"/>
        <v>184</v>
      </c>
      <c r="Q35">
        <f t="shared" ca="1" si="58"/>
        <v>4</v>
      </c>
      <c r="R35">
        <f t="shared" ca="1" si="59"/>
        <v>3</v>
      </c>
      <c r="S35">
        <f t="shared" ca="1" si="60"/>
        <v>0</v>
      </c>
      <c r="T35">
        <f t="shared" ca="1" si="61"/>
        <v>10</v>
      </c>
      <c r="U35" t="str">
        <f t="shared" ca="1" si="6"/>
        <v>989999996995Lee Jeffrey</v>
      </c>
      <c r="V35">
        <f t="shared" ca="1" si="62"/>
        <v>96</v>
      </c>
      <c r="W35">
        <f t="shared" si="63"/>
        <v>34</v>
      </c>
      <c r="X35">
        <f t="shared" ca="1" si="64"/>
        <v>103</v>
      </c>
      <c r="Y35">
        <f t="shared" ca="1" si="65"/>
        <v>0</v>
      </c>
      <c r="Z35" t="str">
        <f t="shared" ca="1" si="66"/>
        <v>999Lee Jeffreyzz</v>
      </c>
      <c r="AA35">
        <f t="shared" ca="1" si="67"/>
        <v>108</v>
      </c>
      <c r="AB35">
        <f t="shared" si="68"/>
        <v>34</v>
      </c>
      <c r="AC35">
        <f t="shared" ca="1" si="69"/>
        <v>205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>
        <f t="shared" ca="1" si="18"/>
        <v>0</v>
      </c>
      <c r="CN35">
        <f t="shared" ca="1" si="120"/>
        <v>0</v>
      </c>
      <c r="CO35">
        <f t="shared" ca="1" si="121"/>
        <v>1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27</v>
      </c>
      <c r="M36">
        <f t="shared" ca="1" si="56"/>
        <v>18.3</v>
      </c>
      <c r="N36">
        <f t="shared" ca="1" si="4"/>
        <v>104</v>
      </c>
      <c r="O36">
        <f t="shared" ca="1" si="57"/>
        <v>18.2999999964</v>
      </c>
      <c r="P36">
        <f t="shared" ca="1" si="5"/>
        <v>158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100</v>
      </c>
      <c r="W36">
        <f t="shared" si="63"/>
        <v>35</v>
      </c>
      <c r="X36">
        <f t="shared" ca="1" si="64"/>
        <v>1</v>
      </c>
      <c r="Y36">
        <f t="shared" ca="1" si="65"/>
        <v>0</v>
      </c>
      <c r="Z36" t="str">
        <f t="shared" ca="1" si="66"/>
        <v>999Paul Mewzz</v>
      </c>
      <c r="AA36">
        <f t="shared" ca="1" si="67"/>
        <v>115</v>
      </c>
      <c r="AB36">
        <f t="shared" si="68"/>
        <v>35</v>
      </c>
      <c r="AC36">
        <f t="shared" ca="1" si="69"/>
        <v>135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5</v>
      </c>
      <c r="G37">
        <f t="shared" ca="1" si="53"/>
        <v>2</v>
      </c>
      <c r="H37">
        <f t="shared" ca="1" si="54"/>
        <v>40</v>
      </c>
      <c r="I37">
        <f t="shared" ca="1" si="1"/>
        <v>20.048000000000002</v>
      </c>
      <c r="J37">
        <f t="shared" ca="1" si="55"/>
        <v>22.048000000000002</v>
      </c>
      <c r="K37">
        <f t="shared" ca="1" si="2"/>
        <v>22.047999996300003</v>
      </c>
      <c r="L37">
        <f t="shared" ca="1" si="3"/>
        <v>233</v>
      </c>
      <c r="M37">
        <f t="shared" ca="1" si="56"/>
        <v>21.76</v>
      </c>
      <c r="N37">
        <f t="shared" ca="1" si="4"/>
        <v>88</v>
      </c>
      <c r="O37">
        <f t="shared" ca="1" si="57"/>
        <v>21.759999996300003</v>
      </c>
      <c r="P37">
        <f t="shared" ca="1" si="5"/>
        <v>85</v>
      </c>
      <c r="Q37">
        <f t="shared" ca="1" si="58"/>
        <v>25</v>
      </c>
      <c r="R37">
        <f t="shared" ca="1" si="59"/>
        <v>3</v>
      </c>
      <c r="S37">
        <f t="shared" ca="1" si="60"/>
        <v>1</v>
      </c>
      <c r="T37">
        <f t="shared" ca="1" si="61"/>
        <v>34</v>
      </c>
      <c r="U37" t="str">
        <f t="shared" ca="1" si="6"/>
        <v>965998996974Ian Thorley</v>
      </c>
      <c r="V37">
        <f t="shared" ca="1" si="62"/>
        <v>59</v>
      </c>
      <c r="W37">
        <f t="shared" si="63"/>
        <v>36</v>
      </c>
      <c r="X37">
        <f t="shared" ca="1" si="64"/>
        <v>104</v>
      </c>
      <c r="Y37">
        <f t="shared" ca="1" si="65"/>
        <v>3</v>
      </c>
      <c r="Z37" t="str">
        <f t="shared" ca="1" si="66"/>
        <v>996Ian Thorleyzz</v>
      </c>
      <c r="AA37">
        <f t="shared" ca="1" si="67"/>
        <v>49</v>
      </c>
      <c r="AB37">
        <f t="shared" si="68"/>
        <v>36</v>
      </c>
      <c r="AC37">
        <f t="shared" ca="1" si="69"/>
        <v>178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>
        <f t="shared" ca="1" si="18"/>
        <v>0</v>
      </c>
      <c r="CN37">
        <f t="shared" ca="1" si="120"/>
        <v>0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185</v>
      </c>
      <c r="M38">
        <f t="shared" ca="1" si="56"/>
        <v>17.260000000000002</v>
      </c>
      <c r="N38">
        <f t="shared" ca="1" si="4"/>
        <v>110</v>
      </c>
      <c r="O38">
        <f t="shared" ca="1" si="57"/>
        <v>17.259999996200001</v>
      </c>
      <c r="P38">
        <f t="shared" ca="1" si="5"/>
        <v>161</v>
      </c>
      <c r="Q38">
        <f t="shared" ca="1" si="58"/>
        <v>5</v>
      </c>
      <c r="R38">
        <f t="shared" ca="1" si="59"/>
        <v>0</v>
      </c>
      <c r="S38">
        <f t="shared" ca="1" si="60"/>
        <v>0</v>
      </c>
      <c r="T38">
        <f t="shared" ca="1" si="61"/>
        <v>5</v>
      </c>
      <c r="U38" t="str">
        <f t="shared" ca="1" si="6"/>
        <v>994999999994Ian Gower</v>
      </c>
      <c r="V38">
        <f t="shared" ca="1" si="62"/>
        <v>108</v>
      </c>
      <c r="W38">
        <f t="shared" si="63"/>
        <v>37</v>
      </c>
      <c r="X38">
        <f t="shared" ca="1" si="64"/>
        <v>101</v>
      </c>
      <c r="Y38">
        <f t="shared" ca="1" si="65"/>
        <v>1</v>
      </c>
      <c r="Z38" t="str">
        <f t="shared" ca="1" si="66"/>
        <v>998Ian Gowerzz</v>
      </c>
      <c r="AA38">
        <f t="shared" ca="1" si="67"/>
        <v>86</v>
      </c>
      <c r="AB38">
        <f t="shared" si="68"/>
        <v>37</v>
      </c>
      <c r="AC38">
        <f t="shared" ca="1" si="69"/>
        <v>186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6</v>
      </c>
      <c r="G39">
        <f t="shared" ca="1" si="53"/>
        <v>4</v>
      </c>
      <c r="H39">
        <f t="shared" ca="1" si="54"/>
        <v>66.666666666666657</v>
      </c>
      <c r="I39">
        <f t="shared" ca="1" si="1"/>
        <v>24.046666666666663</v>
      </c>
      <c r="J39">
        <f t="shared" ca="1" si="55"/>
        <v>28.046666666666663</v>
      </c>
      <c r="K39">
        <f t="shared" ca="1" si="2"/>
        <v>28.046666662766665</v>
      </c>
      <c r="L39">
        <f t="shared" ca="1" si="3"/>
        <v>152</v>
      </c>
      <c r="M39">
        <f t="shared" ca="1" si="56"/>
        <v>27.33</v>
      </c>
      <c r="N39">
        <f t="shared" ca="1" si="4"/>
        <v>24</v>
      </c>
      <c r="O39">
        <f t="shared" ca="1" si="57"/>
        <v>27.3299999961</v>
      </c>
      <c r="P39">
        <f t="shared" ca="1" si="5"/>
        <v>7</v>
      </c>
      <c r="Q39">
        <f t="shared" ca="1" si="58"/>
        <v>28</v>
      </c>
      <c r="R39">
        <f t="shared" ca="1" si="59"/>
        <v>7</v>
      </c>
      <c r="S39">
        <f t="shared" ca="1" si="60"/>
        <v>3</v>
      </c>
      <c r="T39">
        <f t="shared" ca="1" si="61"/>
        <v>51</v>
      </c>
      <c r="U39" t="str">
        <f t="shared" ca="1" si="6"/>
        <v>948996992971Ryan Payne</v>
      </c>
      <c r="V39">
        <f t="shared" ca="1" si="62"/>
        <v>28</v>
      </c>
      <c r="W39">
        <f t="shared" si="63"/>
        <v>38</v>
      </c>
      <c r="X39">
        <f t="shared" ca="1" si="64"/>
        <v>127</v>
      </c>
      <c r="Y39">
        <f t="shared" ca="1" si="65"/>
        <v>4</v>
      </c>
      <c r="Z39" t="str">
        <f t="shared" ca="1" si="66"/>
        <v>995Ryan Paynezz</v>
      </c>
      <c r="AA39">
        <f t="shared" ca="1" si="67"/>
        <v>38</v>
      </c>
      <c r="AB39">
        <f t="shared" si="68"/>
        <v>38</v>
      </c>
      <c r="AC39">
        <f t="shared" ca="1" si="69"/>
        <v>38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24.11</v>
      </c>
      <c r="CM39" t="str">
        <f t="shared" ca="1" si="18"/>
        <v>WON</v>
      </c>
      <c r="CN39">
        <f t="shared" ca="1" si="120"/>
        <v>5</v>
      </c>
      <c r="CO39">
        <f t="shared" ca="1" si="121"/>
        <v>1</v>
      </c>
      <c r="CP39">
        <f t="shared" ca="1" si="122"/>
        <v>1</v>
      </c>
      <c r="CQ39">
        <f t="shared" ca="1" si="123"/>
        <v>1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107</v>
      </c>
      <c r="CV39">
        <f t="shared" ca="1" si="128"/>
        <v>45</v>
      </c>
      <c r="CW39">
        <f t="shared" ca="1" si="129"/>
        <v>20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Diogo Portela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1</v>
      </c>
      <c r="G40">
        <f t="shared" ca="1" si="53"/>
        <v>1</v>
      </c>
      <c r="H40">
        <f t="shared" ca="1" si="54"/>
        <v>100</v>
      </c>
      <c r="I40">
        <f t="shared" ca="1" si="1"/>
        <v>27.61</v>
      </c>
      <c r="J40">
        <f t="shared" ca="1" si="55"/>
        <v>28.61</v>
      </c>
      <c r="K40">
        <f t="shared" ca="1" si="2"/>
        <v>28.609999995999999</v>
      </c>
      <c r="L40">
        <f t="shared" ca="1" si="3"/>
        <v>85</v>
      </c>
      <c r="M40">
        <f t="shared" ca="1" si="56"/>
        <v>27.61</v>
      </c>
      <c r="N40">
        <f t="shared" ca="1" si="4"/>
        <v>22</v>
      </c>
      <c r="O40">
        <f t="shared" ca="1" si="57"/>
        <v>27.609999995999999</v>
      </c>
      <c r="P40">
        <f t="shared" ca="1" si="5"/>
        <v>202</v>
      </c>
      <c r="Q40">
        <f t="shared" ca="1" si="58"/>
        <v>7</v>
      </c>
      <c r="R40">
        <f t="shared" ca="1" si="59"/>
        <v>2</v>
      </c>
      <c r="S40">
        <f t="shared" ca="1" si="60"/>
        <v>0</v>
      </c>
      <c r="T40">
        <f t="shared" ca="1" si="61"/>
        <v>11</v>
      </c>
      <c r="U40" t="str">
        <f t="shared" ca="1" si="6"/>
        <v>988999997992Diogo Portela</v>
      </c>
      <c r="V40">
        <f t="shared" ca="1" si="62"/>
        <v>94</v>
      </c>
      <c r="W40">
        <f t="shared" si="63"/>
        <v>39</v>
      </c>
      <c r="X40">
        <f t="shared" ca="1" si="64"/>
        <v>77</v>
      </c>
      <c r="Y40">
        <f t="shared" ca="1" si="65"/>
        <v>2</v>
      </c>
      <c r="Z40" t="str">
        <f t="shared" ca="1" si="66"/>
        <v>997Diogo Portelazz</v>
      </c>
      <c r="AA40">
        <f t="shared" ca="1" si="67"/>
        <v>68</v>
      </c>
      <c r="AB40">
        <f t="shared" si="68"/>
        <v>39</v>
      </c>
      <c r="AC40">
        <f t="shared" ca="1" si="69"/>
        <v>206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>
        <f t="shared" ca="1" si="17"/>
        <v>27.61</v>
      </c>
      <c r="CM40" t="str">
        <f t="shared" ca="1" si="18"/>
        <v>WON</v>
      </c>
      <c r="CN40">
        <f t="shared" ca="1" si="120"/>
        <v>7</v>
      </c>
      <c r="CO40">
        <f t="shared" ca="1" si="121"/>
        <v>2</v>
      </c>
      <c r="CP40">
        <f t="shared" ca="1" si="122"/>
        <v>0</v>
      </c>
      <c r="CQ40">
        <f t="shared" ca="1" si="123"/>
        <v>2</v>
      </c>
      <c r="CR40">
        <f t="shared" ca="1" si="124"/>
        <v>56</v>
      </c>
      <c r="CS40">
        <f t="shared" ca="1" si="125"/>
        <v>134</v>
      </c>
      <c r="CT40">
        <f t="shared" ca="1" si="126"/>
        <v>0</v>
      </c>
      <c r="CU40">
        <f t="shared" ca="1" si="127"/>
        <v>72</v>
      </c>
      <c r="CV40">
        <f t="shared" ca="1" si="128"/>
        <v>40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28</v>
      </c>
      <c r="M41">
        <f t="shared" ca="1" si="56"/>
        <v>0</v>
      </c>
      <c r="N41">
        <f t="shared" ca="1" si="4"/>
        <v>113</v>
      </c>
      <c r="O41">
        <f t="shared" ca="1" si="57"/>
        <v>-1</v>
      </c>
      <c r="P41">
        <f t="shared" ca="1" si="5"/>
        <v>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135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186</v>
      </c>
      <c r="M42">
        <f t="shared" ca="1" si="56"/>
        <v>0</v>
      </c>
      <c r="N42">
        <f t="shared" ca="1" si="4"/>
        <v>113</v>
      </c>
      <c r="O42">
        <f t="shared" ca="1" si="57"/>
        <v>-1</v>
      </c>
      <c r="P42">
        <f t="shared" ca="1" si="5"/>
        <v>180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161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</v>
      </c>
      <c r="M43">
        <f t="shared" ca="1" si="56"/>
        <v>0</v>
      </c>
      <c r="N43">
        <f t="shared" ca="1" si="4"/>
        <v>113</v>
      </c>
      <c r="O43">
        <f t="shared" ca="1" si="57"/>
        <v>-1</v>
      </c>
      <c r="P43">
        <f t="shared" ca="1" si="5"/>
        <v>103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206</v>
      </c>
      <c r="M44">
        <f t="shared" ca="1" si="56"/>
        <v>0</v>
      </c>
      <c r="N44">
        <f t="shared" ca="1" si="4"/>
        <v>113</v>
      </c>
      <c r="O44">
        <f t="shared" ca="1" si="57"/>
        <v>-1</v>
      </c>
      <c r="P44">
        <f t="shared" ca="1" si="5"/>
        <v>201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134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211</v>
      </c>
      <c r="M45">
        <f t="shared" ca="1" si="56"/>
        <v>0</v>
      </c>
      <c r="N45">
        <f t="shared" ca="1" si="4"/>
        <v>113</v>
      </c>
      <c r="O45">
        <f t="shared" ca="1" si="57"/>
        <v>-1</v>
      </c>
      <c r="P45">
        <f t="shared" ca="1" si="5"/>
        <v>57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133</v>
      </c>
      <c r="M46">
        <f t="shared" ca="1" si="56"/>
        <v>0</v>
      </c>
      <c r="N46">
        <f t="shared" ca="1" si="4"/>
        <v>113</v>
      </c>
      <c r="O46">
        <f t="shared" ca="1" si="57"/>
        <v>-1</v>
      </c>
      <c r="P46">
        <f t="shared" ca="1" si="5"/>
        <v>228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184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52</v>
      </c>
      <c r="M47">
        <f t="shared" ca="1" si="56"/>
        <v>0</v>
      </c>
      <c r="N47">
        <f t="shared" ca="1" si="4"/>
        <v>113</v>
      </c>
      <c r="O47">
        <f t="shared" ca="1" si="57"/>
        <v>-1</v>
      </c>
      <c r="P47">
        <f t="shared" ca="1" si="5"/>
        <v>203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227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77</v>
      </c>
      <c r="M48">
        <f t="shared" ca="1" si="56"/>
        <v>0</v>
      </c>
      <c r="N48">
        <f t="shared" ca="1" si="4"/>
        <v>113</v>
      </c>
      <c r="O48">
        <f t="shared" ca="1" si="57"/>
        <v>-1</v>
      </c>
      <c r="P48">
        <f t="shared" ca="1" si="5"/>
        <v>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108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184</v>
      </c>
      <c r="M49">
        <f t="shared" ca="1" si="56"/>
        <v>0</v>
      </c>
      <c r="N49">
        <f t="shared" ca="1" si="4"/>
        <v>113</v>
      </c>
      <c r="O49">
        <f t="shared" ca="1" si="57"/>
        <v>-1</v>
      </c>
      <c r="P49">
        <f t="shared" ca="1" si="5"/>
        <v>135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129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180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214</v>
      </c>
      <c r="M50">
        <f t="shared" ca="1" si="56"/>
        <v>0</v>
      </c>
      <c r="N50">
        <f t="shared" ca="1" si="4"/>
        <v>113</v>
      </c>
      <c r="O50">
        <f t="shared" ca="1" si="57"/>
        <v>-1</v>
      </c>
      <c r="P50">
        <f t="shared" ca="1" si="5"/>
        <v>230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201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181</v>
      </c>
      <c r="M51">
        <f t="shared" ca="1" si="56"/>
        <v>0</v>
      </c>
      <c r="N51">
        <f t="shared" ca="1" si="4"/>
        <v>113</v>
      </c>
      <c r="O51">
        <f t="shared" ca="1" si="57"/>
        <v>-1</v>
      </c>
      <c r="P51">
        <f t="shared" ca="1" si="5"/>
        <v>27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106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211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3"/>
        <v>1</v>
      </c>
      <c r="H52">
        <f t="shared" ca="1" si="54"/>
        <v>20</v>
      </c>
      <c r="I52">
        <f t="shared" ca="1" si="1"/>
        <v>21.141999999999999</v>
      </c>
      <c r="J52">
        <f t="shared" ca="1" si="55"/>
        <v>22.141999999999999</v>
      </c>
      <c r="K52">
        <f t="shared" ca="1" si="2"/>
        <v>22.141999994799999</v>
      </c>
      <c r="L52">
        <f t="shared" ca="1" si="3"/>
        <v>135</v>
      </c>
      <c r="M52">
        <f t="shared" ca="1" si="56"/>
        <v>24.24</v>
      </c>
      <c r="N52">
        <f t="shared" ca="1" si="4"/>
        <v>63</v>
      </c>
      <c r="O52">
        <f t="shared" ca="1" si="57"/>
        <v>24.239999994799998</v>
      </c>
      <c r="P52">
        <f t="shared" ca="1" si="5"/>
        <v>231</v>
      </c>
      <c r="Q52">
        <f t="shared" ca="1" si="58"/>
        <v>13</v>
      </c>
      <c r="R52">
        <f t="shared" ca="1" si="59"/>
        <v>6</v>
      </c>
      <c r="S52">
        <f t="shared" ca="1" si="60"/>
        <v>1</v>
      </c>
      <c r="T52">
        <f t="shared" ca="1" si="61"/>
        <v>28</v>
      </c>
      <c r="U52" t="str">
        <f t="shared" ca="1" si="6"/>
        <v>971998993986Martin Byrne</v>
      </c>
      <c r="V52">
        <f t="shared" ca="1" si="62"/>
        <v>66</v>
      </c>
      <c r="W52">
        <f t="shared" si="63"/>
        <v>51</v>
      </c>
      <c r="X52">
        <f t="shared" ca="1" si="64"/>
        <v>79</v>
      </c>
      <c r="Y52">
        <f t="shared" ca="1" si="65"/>
        <v>3</v>
      </c>
      <c r="Z52" t="str">
        <f t="shared" ca="1" si="66"/>
        <v>996Martin Byrnezz</v>
      </c>
      <c r="AA52">
        <f t="shared" ca="1" si="67"/>
        <v>54</v>
      </c>
      <c r="AB52">
        <f t="shared" si="68"/>
        <v>51</v>
      </c>
      <c r="AC52">
        <f t="shared" ca="1" si="69"/>
        <v>52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24.24</v>
      </c>
      <c r="CM52" t="str">
        <f t="shared" ca="1" si="18"/>
        <v>WON</v>
      </c>
      <c r="CN52">
        <f t="shared" ca="1" si="120"/>
        <v>1</v>
      </c>
      <c r="CO52">
        <f t="shared" ca="1" si="121"/>
        <v>3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51</v>
      </c>
      <c r="CT52">
        <f t="shared" ca="1" si="126"/>
        <v>20</v>
      </c>
      <c r="CU52">
        <f t="shared" ca="1" si="127"/>
        <v>32</v>
      </c>
      <c r="CV52">
        <f t="shared" ca="1" si="128"/>
        <v>0</v>
      </c>
      <c r="CW52">
        <f t="shared" ca="1" si="129"/>
        <v>0</v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4</v>
      </c>
      <c r="G53">
        <f t="shared" ca="1" si="53"/>
        <v>2</v>
      </c>
      <c r="H53">
        <f t="shared" ca="1" si="54"/>
        <v>50</v>
      </c>
      <c r="I53">
        <f t="shared" ca="1" si="1"/>
        <v>23.380000000000003</v>
      </c>
      <c r="J53">
        <f t="shared" ca="1" si="55"/>
        <v>25.380000000000003</v>
      </c>
      <c r="K53">
        <f t="shared" ca="1" si="2"/>
        <v>25.379999994700004</v>
      </c>
      <c r="L53">
        <f t="shared" ca="1" si="3"/>
        <v>8</v>
      </c>
      <c r="M53">
        <f t="shared" ca="1" si="56"/>
        <v>25.22</v>
      </c>
      <c r="N53">
        <f t="shared" ca="1" si="4"/>
        <v>54</v>
      </c>
      <c r="O53">
        <f t="shared" ca="1" si="57"/>
        <v>25.2199999947</v>
      </c>
      <c r="P53">
        <f t="shared" ca="1" si="5"/>
        <v>77</v>
      </c>
      <c r="Q53">
        <f t="shared" ca="1" si="58"/>
        <v>18</v>
      </c>
      <c r="R53">
        <f t="shared" ca="1" si="59"/>
        <v>11</v>
      </c>
      <c r="S53">
        <f t="shared" ca="1" si="60"/>
        <v>0</v>
      </c>
      <c r="T53">
        <f t="shared" ca="1" si="61"/>
        <v>40</v>
      </c>
      <c r="U53" t="str">
        <f t="shared" ca="1" si="6"/>
        <v>959999988981James Willcox</v>
      </c>
      <c r="V53">
        <f t="shared" ca="1" si="62"/>
        <v>47</v>
      </c>
      <c r="W53">
        <f t="shared" si="63"/>
        <v>52</v>
      </c>
      <c r="X53">
        <f t="shared" ca="1" si="64"/>
        <v>154</v>
      </c>
      <c r="Y53">
        <f t="shared" ca="1" si="65"/>
        <v>3</v>
      </c>
      <c r="Z53" t="str">
        <f t="shared" ca="1" si="66"/>
        <v>996James Willcoxzz</v>
      </c>
      <c r="AA53">
        <f t="shared" ca="1" si="67"/>
        <v>51</v>
      </c>
      <c r="AB53">
        <f t="shared" si="68"/>
        <v>52</v>
      </c>
      <c r="AC53">
        <f t="shared" ca="1" si="69"/>
        <v>233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>
        <f t="shared" ca="1" si="17"/>
        <v>25.22</v>
      </c>
      <c r="CM53" t="str">
        <f t="shared" ca="1" si="18"/>
        <v>WON</v>
      </c>
      <c r="CN53">
        <f t="shared" ca="1" si="120"/>
        <v>5</v>
      </c>
      <c r="CO53">
        <f t="shared" ca="1" si="121"/>
        <v>4</v>
      </c>
      <c r="CP53">
        <f t="shared" ca="1" si="122"/>
        <v>0</v>
      </c>
      <c r="CQ53">
        <f t="shared" ca="1" si="123"/>
        <v>2</v>
      </c>
      <c r="CR53">
        <f t="shared" ca="1" si="124"/>
        <v>42</v>
      </c>
      <c r="CS53">
        <f t="shared" ca="1" si="125"/>
        <v>32</v>
      </c>
      <c r="CT53">
        <f t="shared" ca="1" si="126"/>
        <v>0</v>
      </c>
      <c r="CU53">
        <f t="shared" ca="1" si="127"/>
        <v>40</v>
      </c>
      <c r="CV53">
        <f t="shared" ca="1" si="128"/>
        <v>100</v>
      </c>
      <c r="CW53">
        <f t="shared" ca="1" si="129"/>
        <v>0</v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161</v>
      </c>
      <c r="M54">
        <f t="shared" ca="1" si="56"/>
        <v>21.44</v>
      </c>
      <c r="N54">
        <f t="shared" ca="1" si="4"/>
        <v>93</v>
      </c>
      <c r="O54">
        <f t="shared" ca="1" si="57"/>
        <v>21.439999994600001</v>
      </c>
      <c r="P54">
        <f t="shared" ca="1" si="5"/>
        <v>79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85</v>
      </c>
      <c r="W54">
        <f t="shared" si="63"/>
        <v>53</v>
      </c>
      <c r="X54">
        <f t="shared" ca="1" si="64"/>
        <v>29</v>
      </c>
      <c r="Y54">
        <f t="shared" ca="1" si="65"/>
        <v>1</v>
      </c>
      <c r="Z54" t="str">
        <f t="shared" ca="1" si="66"/>
        <v>998Del Cannonzz</v>
      </c>
      <c r="AA54">
        <f t="shared" ca="1" si="67"/>
        <v>85</v>
      </c>
      <c r="AB54">
        <f t="shared" si="68"/>
        <v>53</v>
      </c>
      <c r="AC54">
        <f t="shared" ca="1" si="69"/>
        <v>129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4</v>
      </c>
      <c r="G55">
        <f t="shared" ca="1" si="53"/>
        <v>2</v>
      </c>
      <c r="H55">
        <f t="shared" ca="1" si="54"/>
        <v>50</v>
      </c>
      <c r="I55">
        <f t="shared" ca="1" si="1"/>
        <v>22.6525</v>
      </c>
      <c r="J55">
        <f t="shared" ca="1" si="55"/>
        <v>24.6525</v>
      </c>
      <c r="K55">
        <f t="shared" ca="1" si="2"/>
        <v>24.652499994500001</v>
      </c>
      <c r="L55">
        <f t="shared" ca="1" si="3"/>
        <v>54</v>
      </c>
      <c r="M55">
        <f t="shared" ca="1" si="56"/>
        <v>24.96</v>
      </c>
      <c r="N55">
        <f t="shared" ca="1" si="4"/>
        <v>58</v>
      </c>
      <c r="O55">
        <f t="shared" ca="1" si="57"/>
        <v>24.959999994500002</v>
      </c>
      <c r="P55">
        <f t="shared" ca="1" si="5"/>
        <v>52</v>
      </c>
      <c r="Q55">
        <f t="shared" ca="1" si="58"/>
        <v>23</v>
      </c>
      <c r="R55">
        <f t="shared" ca="1" si="59"/>
        <v>3</v>
      </c>
      <c r="S55">
        <f t="shared" ca="1" si="60"/>
        <v>0</v>
      </c>
      <c r="T55">
        <f t="shared" ca="1" si="61"/>
        <v>29</v>
      </c>
      <c r="U55" t="str">
        <f t="shared" ca="1" si="6"/>
        <v>970999996976Daryl Reino</v>
      </c>
      <c r="V55">
        <f t="shared" ca="1" si="62"/>
        <v>65</v>
      </c>
      <c r="W55">
        <f t="shared" si="63"/>
        <v>54</v>
      </c>
      <c r="X55">
        <f t="shared" ca="1" si="64"/>
        <v>184</v>
      </c>
      <c r="Y55">
        <f t="shared" ca="1" si="65"/>
        <v>2</v>
      </c>
      <c r="Z55" t="str">
        <f t="shared" ca="1" si="66"/>
        <v>997Daryl Reinozz</v>
      </c>
      <c r="AA55">
        <f t="shared" ca="1" si="67"/>
        <v>65</v>
      </c>
      <c r="AB55">
        <f t="shared" si="68"/>
        <v>54</v>
      </c>
      <c r="AC55">
        <f t="shared" ca="1" si="69"/>
        <v>51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22.09</v>
      </c>
      <c r="CM55" t="str">
        <f t="shared" ca="1" si="18"/>
        <v>WON</v>
      </c>
      <c r="CN55">
        <f t="shared" ca="1" si="120"/>
        <v>6</v>
      </c>
      <c r="CO55">
        <f t="shared" ca="1" si="121"/>
        <v>1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4</v>
      </c>
      <c r="CT55">
        <f t="shared" ca="1" si="126"/>
        <v>8</v>
      </c>
      <c r="CU55">
        <f t="shared" ca="1" si="127"/>
        <v>0</v>
      </c>
      <c r="CV55">
        <f t="shared" ca="1" si="128"/>
        <v>72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201</v>
      </c>
      <c r="M56">
        <f t="shared" ca="1" si="56"/>
        <v>19.14</v>
      </c>
      <c r="N56">
        <f t="shared" ca="1" si="4"/>
        <v>102</v>
      </c>
      <c r="O56">
        <f t="shared" ca="1" si="57"/>
        <v>19.1399999944</v>
      </c>
      <c r="P56">
        <f t="shared" ca="1" si="5"/>
        <v>104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107</v>
      </c>
      <c r="W56">
        <f t="shared" si="63"/>
        <v>55</v>
      </c>
      <c r="X56">
        <f t="shared" ca="1" si="64"/>
        <v>227</v>
      </c>
      <c r="Y56">
        <f t="shared" ca="1" si="65"/>
        <v>0</v>
      </c>
      <c r="Z56" t="str">
        <f t="shared" ca="1" si="66"/>
        <v>999Bill Pavittzz</v>
      </c>
      <c r="AA56">
        <f t="shared" ca="1" si="67"/>
        <v>99</v>
      </c>
      <c r="AB56">
        <f t="shared" si="68"/>
        <v>55</v>
      </c>
      <c r="AC56">
        <f t="shared" ca="1" si="69"/>
        <v>151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5</v>
      </c>
      <c r="G57">
        <f t="shared" ca="1" si="53"/>
        <v>0</v>
      </c>
      <c r="H57">
        <f t="shared" ca="1" si="54"/>
        <v>0</v>
      </c>
      <c r="I57">
        <f t="shared" ca="1" si="1"/>
        <v>19.788</v>
      </c>
      <c r="J57">
        <f t="shared" ca="1" si="55"/>
        <v>19.788</v>
      </c>
      <c r="K57">
        <f t="shared" ca="1" si="2"/>
        <v>19.787999994300002</v>
      </c>
      <c r="L57">
        <f t="shared" ca="1" si="3"/>
        <v>183</v>
      </c>
      <c r="M57">
        <f t="shared" ca="1" si="56"/>
        <v>22.76</v>
      </c>
      <c r="N57">
        <f t="shared" ca="1" si="4"/>
        <v>80</v>
      </c>
      <c r="O57">
        <f t="shared" ca="1" si="57"/>
        <v>22.759999994300003</v>
      </c>
      <c r="P57">
        <f t="shared" ca="1" si="5"/>
        <v>11</v>
      </c>
      <c r="Q57">
        <f t="shared" ca="1" si="58"/>
        <v>15</v>
      </c>
      <c r="R57">
        <f t="shared" ca="1" si="59"/>
        <v>4</v>
      </c>
      <c r="S57">
        <f t="shared" ca="1" si="60"/>
        <v>0</v>
      </c>
      <c r="T57">
        <f t="shared" ca="1" si="61"/>
        <v>23</v>
      </c>
      <c r="U57" t="str">
        <f t="shared" ca="1" si="6"/>
        <v>976999995984Dave Mann</v>
      </c>
      <c r="V57">
        <f t="shared" ca="1" si="62"/>
        <v>79</v>
      </c>
      <c r="W57">
        <f t="shared" si="63"/>
        <v>56</v>
      </c>
      <c r="X57">
        <f t="shared" ca="1" si="64"/>
        <v>130</v>
      </c>
      <c r="Y57">
        <f t="shared" ca="1" si="65"/>
        <v>1</v>
      </c>
      <c r="Z57" t="str">
        <f t="shared" ca="1" si="66"/>
        <v>998Dave Mannzz</v>
      </c>
      <c r="AA57">
        <f t="shared" ca="1" si="67"/>
        <v>84</v>
      </c>
      <c r="AB57">
        <f t="shared" si="68"/>
        <v>56</v>
      </c>
      <c r="AC57">
        <f t="shared" ca="1" si="69"/>
        <v>86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>
        <f t="shared" ca="1" si="17"/>
        <v>19.46</v>
      </c>
      <c r="CM57" t="str">
        <f t="shared" ca="1" si="18"/>
        <v>LOST</v>
      </c>
      <c r="CN57">
        <f t="shared" ca="1" si="120"/>
        <v>4</v>
      </c>
      <c r="CO57">
        <f t="shared" ca="1" si="121"/>
        <v>0</v>
      </c>
      <c r="CP57">
        <f t="shared" ca="1" si="122"/>
        <v>0</v>
      </c>
      <c r="CQ57">
        <f t="shared" ca="1" si="123"/>
        <v>1</v>
      </c>
      <c r="CR57">
        <f t="shared" ca="1" si="124"/>
        <v>4</v>
      </c>
      <c r="CS57">
        <f t="shared" ca="1" si="125"/>
        <v>0</v>
      </c>
      <c r="CT57">
        <f t="shared" ca="1" si="126"/>
        <v>68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5</v>
      </c>
      <c r="G58">
        <f t="shared" ca="1" si="53"/>
        <v>3</v>
      </c>
      <c r="H58">
        <f t="shared" ca="1" si="54"/>
        <v>60</v>
      </c>
      <c r="I58">
        <f t="shared" ca="1" si="1"/>
        <v>24</v>
      </c>
      <c r="J58">
        <f t="shared" ca="1" si="55"/>
        <v>27</v>
      </c>
      <c r="K58">
        <f t="shared" ca="1" si="2"/>
        <v>26.9999999942</v>
      </c>
      <c r="L58">
        <f t="shared" ca="1" si="3"/>
        <v>134</v>
      </c>
      <c r="M58">
        <f t="shared" ca="1" si="56"/>
        <v>25.91</v>
      </c>
      <c r="N58">
        <f t="shared" ca="1" si="4"/>
        <v>44</v>
      </c>
      <c r="O58">
        <f t="shared" ca="1" si="57"/>
        <v>25.9099999942</v>
      </c>
      <c r="P58">
        <f t="shared" ca="1" si="5"/>
        <v>80</v>
      </c>
      <c r="Q58">
        <f t="shared" ca="1" si="58"/>
        <v>25</v>
      </c>
      <c r="R58">
        <f t="shared" ca="1" si="59"/>
        <v>7</v>
      </c>
      <c r="S58">
        <f t="shared" ca="1" si="60"/>
        <v>1</v>
      </c>
      <c r="T58">
        <f t="shared" ca="1" si="61"/>
        <v>42</v>
      </c>
      <c r="U58" t="str">
        <f t="shared" ca="1" si="6"/>
        <v>957998992974Damon Ede</v>
      </c>
      <c r="V58">
        <f t="shared" ca="1" si="62"/>
        <v>42</v>
      </c>
      <c r="W58">
        <f t="shared" si="63"/>
        <v>57</v>
      </c>
      <c r="X58">
        <f t="shared" ca="1" si="64"/>
        <v>131</v>
      </c>
      <c r="Y58">
        <f t="shared" ca="1" si="65"/>
        <v>6</v>
      </c>
      <c r="Z58" t="str">
        <f t="shared" ca="1" si="66"/>
        <v>993Damon Edezz</v>
      </c>
      <c r="AA58">
        <f t="shared" ca="1" si="67"/>
        <v>18</v>
      </c>
      <c r="AB58">
        <f t="shared" si="68"/>
        <v>57</v>
      </c>
      <c r="AC58">
        <f t="shared" ca="1" si="69"/>
        <v>79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>
        <f t="shared" ca="1" si="17"/>
        <v>24.89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56</v>
      </c>
      <c r="CS58">
        <f t="shared" ca="1" si="125"/>
        <v>0</v>
      </c>
      <c r="CT58">
        <f t="shared" ca="1" si="126"/>
        <v>40</v>
      </c>
      <c r="CU58">
        <f t="shared" ca="1" si="127"/>
        <v>40</v>
      </c>
      <c r="CV58">
        <f t="shared" ca="1" si="128"/>
        <v>20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5</v>
      </c>
      <c r="G59">
        <f t="shared" ca="1" si="53"/>
        <v>2</v>
      </c>
      <c r="H59">
        <f t="shared" ca="1" si="54"/>
        <v>40</v>
      </c>
      <c r="I59">
        <f t="shared" ca="1" si="1"/>
        <v>25.048000000000002</v>
      </c>
      <c r="J59">
        <f t="shared" ca="1" si="55"/>
        <v>27.048000000000002</v>
      </c>
      <c r="K59">
        <f t="shared" ca="1" si="2"/>
        <v>27.047999994100003</v>
      </c>
      <c r="L59">
        <f t="shared" ca="1" si="3"/>
        <v>180</v>
      </c>
      <c r="M59">
        <f t="shared" ca="1" si="56"/>
        <v>26.65</v>
      </c>
      <c r="N59">
        <f t="shared" ca="1" si="4"/>
        <v>33</v>
      </c>
      <c r="O59">
        <f t="shared" ca="1" si="57"/>
        <v>26.6499999941</v>
      </c>
      <c r="P59">
        <f t="shared" ca="1" si="5"/>
        <v>54</v>
      </c>
      <c r="Q59">
        <f t="shared" ca="1" si="58"/>
        <v>26</v>
      </c>
      <c r="R59">
        <f t="shared" ca="1" si="59"/>
        <v>10</v>
      </c>
      <c r="S59">
        <f t="shared" ca="1" si="60"/>
        <v>2</v>
      </c>
      <c r="T59">
        <f t="shared" ca="1" si="61"/>
        <v>52</v>
      </c>
      <c r="U59" t="str">
        <f t="shared" ca="1" si="6"/>
        <v>947997989973Andy Bridgman</v>
      </c>
      <c r="V59">
        <f t="shared" ca="1" si="62"/>
        <v>26</v>
      </c>
      <c r="W59">
        <f t="shared" si="63"/>
        <v>58</v>
      </c>
      <c r="X59">
        <f t="shared" ca="1" si="64"/>
        <v>133</v>
      </c>
      <c r="Y59">
        <f t="shared" ca="1" si="65"/>
        <v>3</v>
      </c>
      <c r="Z59" t="str">
        <f t="shared" ca="1" si="66"/>
        <v>996Andy Bridgmanzz</v>
      </c>
      <c r="AA59">
        <f t="shared" ca="1" si="67"/>
        <v>40</v>
      </c>
      <c r="AB59">
        <f t="shared" si="68"/>
        <v>58</v>
      </c>
      <c r="AC59">
        <f t="shared" ca="1" si="69"/>
        <v>127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3</v>
      </c>
      <c r="CO59">
        <f t="shared" ca="1" si="121"/>
        <v>3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0</v>
      </c>
      <c r="CT59">
        <f t="shared" ca="1" si="126"/>
        <v>80</v>
      </c>
      <c r="CU59">
        <f t="shared" ca="1" si="127"/>
        <v>25</v>
      </c>
      <c r="CV59">
        <f t="shared" ca="1" si="128"/>
        <v>10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103</v>
      </c>
      <c r="M60">
        <f t="shared" ca="1" si="56"/>
        <v>0</v>
      </c>
      <c r="N60">
        <f t="shared" ca="1" si="4"/>
        <v>113</v>
      </c>
      <c r="O60">
        <f t="shared" ca="1" si="57"/>
        <v>-1</v>
      </c>
      <c r="P60">
        <f t="shared" ca="1" si="5"/>
        <v>181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341</v>
      </c>
      <c r="W60">
        <f t="shared" si="63"/>
        <v>59</v>
      </c>
      <c r="X60">
        <f t="shared" ca="1" si="64"/>
        <v>36</v>
      </c>
      <c r="Y60">
        <f t="shared" ca="1" si="65"/>
        <v>0</v>
      </c>
      <c r="Z60" t="str">
        <f t="shared" ca="1" si="66"/>
        <v>999Bill Flemingzz</v>
      </c>
      <c r="AA60">
        <f t="shared" ca="1" si="67"/>
        <v>98</v>
      </c>
      <c r="AB60">
        <f t="shared" si="68"/>
        <v>59</v>
      </c>
      <c r="AC60">
        <f t="shared" ca="1" si="69"/>
        <v>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203</v>
      </c>
      <c r="M61">
        <f t="shared" ca="1" si="56"/>
        <v>21.8</v>
      </c>
      <c r="N61">
        <f t="shared" ca="1" si="4"/>
        <v>87</v>
      </c>
      <c r="O61">
        <f t="shared" ca="1" si="57"/>
        <v>21.799999993900002</v>
      </c>
      <c r="P61">
        <f t="shared" ca="1" si="5"/>
        <v>102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101</v>
      </c>
      <c r="W61">
        <f t="shared" si="63"/>
        <v>60</v>
      </c>
      <c r="X61">
        <f t="shared" ca="1" si="64"/>
        <v>185</v>
      </c>
      <c r="Y61">
        <f t="shared" ca="1" si="65"/>
        <v>1</v>
      </c>
      <c r="Z61" t="str">
        <f t="shared" ca="1" si="66"/>
        <v>998John Watsonzz</v>
      </c>
      <c r="AA61">
        <f t="shared" ca="1" si="67"/>
        <v>88</v>
      </c>
      <c r="AB61">
        <f t="shared" si="68"/>
        <v>60</v>
      </c>
      <c r="AC61">
        <f t="shared" ca="1" si="69"/>
        <v>131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212</v>
      </c>
      <c r="M62">
        <f t="shared" ca="1" si="56"/>
        <v>19.78</v>
      </c>
      <c r="N62">
        <f t="shared" ca="1" si="4"/>
        <v>99</v>
      </c>
      <c r="O62">
        <f t="shared" ca="1" si="57"/>
        <v>19.779999993800001</v>
      </c>
      <c r="P62">
        <f t="shared" ca="1" si="5"/>
        <v>134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105</v>
      </c>
      <c r="W62">
        <f t="shared" si="63"/>
        <v>61</v>
      </c>
      <c r="X62">
        <f t="shared" ca="1" si="64"/>
        <v>203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102</v>
      </c>
      <c r="AB62">
        <f t="shared" si="68"/>
        <v>61</v>
      </c>
      <c r="AC62">
        <f t="shared" ca="1" si="69"/>
        <v>85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159</v>
      </c>
      <c r="M63">
        <f t="shared" ca="1" si="56"/>
        <v>22.92</v>
      </c>
      <c r="N63">
        <f t="shared" ca="1" si="4"/>
        <v>77</v>
      </c>
      <c r="O63">
        <f t="shared" ca="1" si="57"/>
        <v>22.919999993700003</v>
      </c>
      <c r="P63">
        <f t="shared" ca="1" si="5"/>
        <v>214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97</v>
      </c>
      <c r="W63">
        <f t="shared" si="63"/>
        <v>62</v>
      </c>
      <c r="X63">
        <f t="shared" ca="1" si="64"/>
        <v>212</v>
      </c>
      <c r="Y63">
        <f t="shared" ca="1" si="65"/>
        <v>1</v>
      </c>
      <c r="Z63" t="str">
        <f t="shared" ca="1" si="66"/>
        <v>998Mark Tomlinzz</v>
      </c>
      <c r="AA63">
        <f t="shared" ca="1" si="67"/>
        <v>91</v>
      </c>
      <c r="AB63">
        <f t="shared" si="68"/>
        <v>62</v>
      </c>
      <c r="AC63">
        <f t="shared" ca="1" si="69"/>
        <v>201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80</v>
      </c>
      <c r="M64">
        <f t="shared" ca="1" si="56"/>
        <v>17.68</v>
      </c>
      <c r="N64">
        <f t="shared" ca="1" si="4"/>
        <v>108</v>
      </c>
      <c r="O64">
        <f t="shared" ca="1" si="57"/>
        <v>17.679999993599999</v>
      </c>
      <c r="P64">
        <f t="shared" ca="1" si="5"/>
        <v>51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111</v>
      </c>
      <c r="W64">
        <f t="shared" si="63"/>
        <v>63</v>
      </c>
      <c r="X64">
        <f t="shared" ca="1" si="64"/>
        <v>206</v>
      </c>
      <c r="Y64">
        <f t="shared" ca="1" si="65"/>
        <v>0</v>
      </c>
      <c r="Z64" t="str">
        <f t="shared" ca="1" si="66"/>
        <v>999Lewis Edezz</v>
      </c>
      <c r="AA64">
        <f t="shared" ca="1" si="67"/>
        <v>110</v>
      </c>
      <c r="AB64">
        <f t="shared" si="68"/>
        <v>63</v>
      </c>
      <c r="AC64">
        <f t="shared" ca="1" si="69"/>
        <v>214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3</v>
      </c>
      <c r="G65">
        <f t="shared" ca="1" si="53"/>
        <v>0</v>
      </c>
      <c r="H65">
        <f t="shared" ca="1" si="54"/>
        <v>0</v>
      </c>
      <c r="I65">
        <f t="shared" ca="1" si="1"/>
        <v>19.076666666666668</v>
      </c>
      <c r="J65">
        <f t="shared" ca="1" si="55"/>
        <v>19.076666666666668</v>
      </c>
      <c r="K65">
        <f t="shared" ca="1" si="2"/>
        <v>19.076666660166669</v>
      </c>
      <c r="L65">
        <f t="shared" ca="1" si="3"/>
        <v>204</v>
      </c>
      <c r="M65">
        <f t="shared" ca="1" si="56"/>
        <v>19.32</v>
      </c>
      <c r="N65">
        <f t="shared" ca="1" si="4"/>
        <v>101</v>
      </c>
      <c r="O65">
        <f t="shared" ca="1" si="57"/>
        <v>19.319999993500002</v>
      </c>
      <c r="P65">
        <f t="shared" ca="1" si="5"/>
        <v>81</v>
      </c>
      <c r="Q65">
        <f t="shared" ca="1" si="58"/>
        <v>6</v>
      </c>
      <c r="R65">
        <f t="shared" ca="1" si="59"/>
        <v>3</v>
      </c>
      <c r="S65">
        <f t="shared" ca="1" si="60"/>
        <v>1</v>
      </c>
      <c r="T65">
        <f t="shared" ca="1" si="61"/>
        <v>15</v>
      </c>
      <c r="U65" t="str">
        <f t="shared" ca="1" si="6"/>
        <v>984998996993Colin Mann</v>
      </c>
      <c r="V65">
        <f t="shared" ca="1" si="62"/>
        <v>89</v>
      </c>
      <c r="W65">
        <f t="shared" si="63"/>
        <v>64</v>
      </c>
      <c r="X65">
        <f t="shared" ca="1" si="64"/>
        <v>186</v>
      </c>
      <c r="Y65">
        <f t="shared" ca="1" si="65"/>
        <v>1</v>
      </c>
      <c r="Z65" t="str">
        <f t="shared" ca="1" si="66"/>
        <v>998Colin Mannzz</v>
      </c>
      <c r="AA65">
        <f t="shared" ca="1" si="67"/>
        <v>80</v>
      </c>
      <c r="AB65">
        <f t="shared" si="68"/>
        <v>64</v>
      </c>
      <c r="AC65">
        <f t="shared" ca="1" si="69"/>
        <v>204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>
        <f t="shared" ca="1" si="17"/>
        <v>19.3</v>
      </c>
      <c r="CM65" t="str">
        <f t="shared" ca="1" si="18"/>
        <v>LOST</v>
      </c>
      <c r="CN65">
        <f t="shared" ca="1" si="120"/>
        <v>1</v>
      </c>
      <c r="CO65">
        <f t="shared" ca="1" si="121"/>
        <v>3</v>
      </c>
      <c r="CP65">
        <f t="shared" ca="1" si="122"/>
        <v>0</v>
      </c>
      <c r="CQ65">
        <f t="shared" ca="1" si="123"/>
        <v>1</v>
      </c>
      <c r="CR65">
        <f t="shared" ca="1" si="124"/>
        <v>50</v>
      </c>
      <c r="CS65">
        <f t="shared" ca="1" si="125"/>
        <v>0</v>
      </c>
      <c r="CT65">
        <f t="shared" ca="1" si="126"/>
        <v>55</v>
      </c>
      <c r="CU65">
        <f t="shared" ca="1" si="127"/>
        <v>0</v>
      </c>
      <c r="CV65">
        <f t="shared" ca="1" si="128"/>
        <v>0</v>
      </c>
      <c r="CW65">
        <f t="shared" ca="1" si="129"/>
        <v>0</v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2</v>
      </c>
      <c r="G66">
        <f t="shared" ca="1" si="53"/>
        <v>1</v>
      </c>
      <c r="H66">
        <f t="shared" ca="1" si="54"/>
        <v>50</v>
      </c>
      <c r="I66">
        <f t="shared" ref="I66:I129" ca="1" si="292">IF(F66=0,0,AVERAGE(AD66,AP66,BB66,BN66,BZ66,CL66,CX66,DJ66,DV66,EH66,ET66,FF66,FR66,GD66,GP66,HB66,HN66,HZ66,IL66,IX66,JJ66,JV66,KH66,KT66,LF66,LR66))</f>
        <v>21.395000000000003</v>
      </c>
      <c r="J66">
        <f t="shared" ca="1" si="55"/>
        <v>22.395000000000003</v>
      </c>
      <c r="K66">
        <f t="shared" ca="1" si="2"/>
        <v>22.394999993400003</v>
      </c>
      <c r="L66">
        <f t="shared" ca="1" si="3"/>
        <v>129</v>
      </c>
      <c r="M66">
        <f t="shared" ca="1" si="56"/>
        <v>21.76</v>
      </c>
      <c r="N66">
        <f t="shared" ca="1" si="4"/>
        <v>88</v>
      </c>
      <c r="O66">
        <f t="shared" ca="1" si="57"/>
        <v>21.759999993400001</v>
      </c>
      <c r="P66">
        <f t="shared" ca="1" si="5"/>
        <v>29</v>
      </c>
      <c r="Q66">
        <f t="shared" ca="1" si="58"/>
        <v>7</v>
      </c>
      <c r="R66">
        <f t="shared" ca="1" si="59"/>
        <v>2</v>
      </c>
      <c r="S66">
        <f t="shared" ca="1" si="60"/>
        <v>0</v>
      </c>
      <c r="T66">
        <f t="shared" ca="1" si="61"/>
        <v>11</v>
      </c>
      <c r="U66" t="str">
        <f t="shared" ref="U66:U129" ca="1" si="293">(999-T66)&amp;(999-S66)&amp;(999-R66)&amp;(999-Q66)&amp;B66</f>
        <v>988999997992Damien Olver</v>
      </c>
      <c r="V66">
        <f t="shared" ca="1" si="62"/>
        <v>93</v>
      </c>
      <c r="W66">
        <f t="shared" si="63"/>
        <v>65</v>
      </c>
      <c r="X66">
        <f t="shared" ca="1" si="64"/>
        <v>54</v>
      </c>
      <c r="Y66">
        <f t="shared" ca="1" si="65"/>
        <v>1</v>
      </c>
      <c r="Z66" t="str">
        <f t="shared" ca="1" si="66"/>
        <v>998Damien Olverzz</v>
      </c>
      <c r="AA66">
        <f t="shared" ca="1" si="67"/>
        <v>82</v>
      </c>
      <c r="AB66">
        <f t="shared" si="68"/>
        <v>65</v>
      </c>
      <c r="AC66">
        <f t="shared" ca="1" si="69"/>
        <v>54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>
        <f t="shared" ca="1" si="17"/>
        <v>21.76</v>
      </c>
      <c r="CM66" t="str">
        <f t="shared" ca="1" si="18"/>
        <v>WON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1</v>
      </c>
      <c r="CR66">
        <f t="shared" ca="1" si="124"/>
        <v>0</v>
      </c>
      <c r="CS66">
        <f t="shared" ca="1" si="125"/>
        <v>36</v>
      </c>
      <c r="CT66">
        <f t="shared" ca="1" si="126"/>
        <v>40</v>
      </c>
      <c r="CU66">
        <f t="shared" ca="1" si="127"/>
        <v>0</v>
      </c>
      <c r="CV66">
        <f t="shared" ca="1" si="128"/>
        <v>40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159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154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108</v>
      </c>
      <c r="M68">
        <f t="shared" ca="1" si="302"/>
        <v>0</v>
      </c>
      <c r="N68">
        <f t="shared" ca="1" si="303"/>
        <v>113</v>
      </c>
      <c r="O68">
        <f t="shared" ca="1" si="304"/>
        <v>-1</v>
      </c>
      <c r="P68">
        <f t="shared" ca="1" si="305"/>
        <v>204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230</v>
      </c>
      <c r="M69">
        <f t="shared" ca="1" si="302"/>
        <v>0</v>
      </c>
      <c r="N69">
        <f t="shared" ca="1" si="303"/>
        <v>113</v>
      </c>
      <c r="O69">
        <f t="shared" ca="1" si="304"/>
        <v>-1</v>
      </c>
      <c r="P69">
        <f t="shared" ca="1" si="305"/>
        <v>154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39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131</v>
      </c>
      <c r="M70">
        <f t="shared" ca="1" si="302"/>
        <v>0</v>
      </c>
      <c r="N70">
        <f t="shared" ca="1" si="303"/>
        <v>113</v>
      </c>
      <c r="O70">
        <f t="shared" ca="1" si="304"/>
        <v>-1</v>
      </c>
      <c r="P70">
        <f t="shared" ca="1" si="305"/>
        <v>183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183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77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130</v>
      </c>
      <c r="M71">
        <f t="shared" ca="1" si="302"/>
        <v>0</v>
      </c>
      <c r="N71">
        <f t="shared" ca="1" si="303"/>
        <v>113</v>
      </c>
      <c r="O71">
        <f t="shared" ca="1" si="304"/>
        <v>-1</v>
      </c>
      <c r="P71">
        <f t="shared" ca="1" si="305"/>
        <v>186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203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62</v>
      </c>
      <c r="M72">
        <f t="shared" ca="1" si="302"/>
        <v>0</v>
      </c>
      <c r="N72">
        <f t="shared" ca="1" si="303"/>
        <v>113</v>
      </c>
      <c r="O72">
        <f t="shared" ca="1" si="304"/>
        <v>-1</v>
      </c>
      <c r="P72">
        <f t="shared" ca="1" si="305"/>
        <v>108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161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205</v>
      </c>
      <c r="M73">
        <f t="shared" ca="1" si="302"/>
        <v>0</v>
      </c>
      <c r="N73">
        <f t="shared" ca="1" si="303"/>
        <v>113</v>
      </c>
      <c r="O73">
        <f t="shared" ca="1" si="304"/>
        <v>-1</v>
      </c>
      <c r="P73">
        <f t="shared" ca="1" si="305"/>
        <v>205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204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159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106</v>
      </c>
      <c r="M74">
        <f t="shared" ca="1" si="302"/>
        <v>0</v>
      </c>
      <c r="N74">
        <f t="shared" ca="1" si="303"/>
        <v>113</v>
      </c>
      <c r="O74">
        <f t="shared" ca="1" si="304"/>
        <v>-1</v>
      </c>
      <c r="P74">
        <f t="shared" ca="1" si="305"/>
        <v>156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80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154</v>
      </c>
      <c r="M75">
        <f t="shared" ca="1" si="302"/>
        <v>0</v>
      </c>
      <c r="N75">
        <f t="shared" ca="1" si="303"/>
        <v>113</v>
      </c>
      <c r="O75">
        <f t="shared" ca="1" si="304"/>
        <v>-1</v>
      </c>
      <c r="P75">
        <f t="shared" ca="1" si="305"/>
        <v>106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181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156</v>
      </c>
      <c r="M76">
        <f t="shared" ca="1" si="302"/>
        <v>0</v>
      </c>
      <c r="N76">
        <f t="shared" ca="1" si="303"/>
        <v>113</v>
      </c>
      <c r="O76">
        <f t="shared" ca="1" si="304"/>
        <v>-1</v>
      </c>
      <c r="P76">
        <f t="shared" ca="1" si="305"/>
        <v>105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153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130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0</v>
      </c>
      <c r="H77">
        <f t="shared" ca="1" si="298"/>
        <v>0</v>
      </c>
      <c r="I77">
        <f t="shared" ca="1" si="292"/>
        <v>18.224999999999998</v>
      </c>
      <c r="J77">
        <f t="shared" ca="1" si="299"/>
        <v>18.224999999999998</v>
      </c>
      <c r="K77">
        <f t="shared" ca="1" si="300"/>
        <v>18.224999992299999</v>
      </c>
      <c r="L77">
        <f t="shared" ca="1" si="301"/>
        <v>65</v>
      </c>
      <c r="M77">
        <f t="shared" ca="1" si="302"/>
        <v>19.989999999999998</v>
      </c>
      <c r="N77">
        <f t="shared" ca="1" si="303"/>
        <v>98</v>
      </c>
      <c r="O77">
        <f t="shared" ca="1" si="304"/>
        <v>19.9899999923</v>
      </c>
      <c r="P77">
        <f t="shared" ca="1" si="305"/>
        <v>1</v>
      </c>
      <c r="Q77">
        <f t="shared" ca="1" si="306"/>
        <v>17</v>
      </c>
      <c r="R77">
        <f t="shared" ca="1" si="307"/>
        <v>1</v>
      </c>
      <c r="S77">
        <f t="shared" ca="1" si="308"/>
        <v>0</v>
      </c>
      <c r="T77">
        <f t="shared" ca="1" si="309"/>
        <v>19</v>
      </c>
      <c r="U77" t="str">
        <f t="shared" ca="1" si="293"/>
        <v xml:space="preserve">980999998982Stephen Hindson </v>
      </c>
      <c r="V77">
        <f t="shared" ca="1" si="310"/>
        <v>86</v>
      </c>
      <c r="W77">
        <f t="shared" si="311"/>
        <v>76</v>
      </c>
      <c r="X77">
        <f t="shared" ca="1" si="312"/>
        <v>110</v>
      </c>
      <c r="Y77">
        <f t="shared" ca="1" si="313"/>
        <v>0</v>
      </c>
      <c r="Z77" t="str">
        <f t="shared" ca="1" si="314"/>
        <v>999Stephen Hindson zz</v>
      </c>
      <c r="AA77">
        <f t="shared" ca="1" si="315"/>
        <v>120</v>
      </c>
      <c r="AB77">
        <f t="shared" si="316"/>
        <v>76</v>
      </c>
      <c r="AC77">
        <f t="shared" ca="1" si="317"/>
        <v>8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6</v>
      </c>
      <c r="G78">
        <f t="shared" ca="1" si="297"/>
        <v>2</v>
      </c>
      <c r="H78">
        <f t="shared" ca="1" si="298"/>
        <v>33.333333333333329</v>
      </c>
      <c r="I78">
        <f t="shared" ca="1" si="292"/>
        <v>23.353333333333335</v>
      </c>
      <c r="J78">
        <f t="shared" ca="1" si="299"/>
        <v>25.353333333333335</v>
      </c>
      <c r="K78">
        <f t="shared" ca="1" si="300"/>
        <v>25.353333325533335</v>
      </c>
      <c r="L78">
        <f t="shared" ca="1" si="301"/>
        <v>51</v>
      </c>
      <c r="M78">
        <f t="shared" ca="1" si="302"/>
        <v>25.43</v>
      </c>
      <c r="N78">
        <f t="shared" ca="1" si="303"/>
        <v>52</v>
      </c>
      <c r="O78">
        <f t="shared" ca="1" si="304"/>
        <v>25.429999992199999</v>
      </c>
      <c r="P78">
        <f t="shared" ca="1" si="305"/>
        <v>62</v>
      </c>
      <c r="Q78">
        <f t="shared" ca="1" si="306"/>
        <v>24</v>
      </c>
      <c r="R78">
        <f t="shared" ca="1" si="307"/>
        <v>8</v>
      </c>
      <c r="S78">
        <f t="shared" ca="1" si="308"/>
        <v>2</v>
      </c>
      <c r="T78">
        <f t="shared" ca="1" si="309"/>
        <v>46</v>
      </c>
      <c r="U78" t="str">
        <f t="shared" ca="1" si="293"/>
        <v>953997991975Gary Trodd</v>
      </c>
      <c r="V78">
        <f t="shared" ca="1" si="310"/>
        <v>39</v>
      </c>
      <c r="W78">
        <f t="shared" si="311"/>
        <v>77</v>
      </c>
      <c r="X78">
        <f t="shared" ca="1" si="312"/>
        <v>211</v>
      </c>
      <c r="Y78">
        <f t="shared" ca="1" si="313"/>
        <v>2</v>
      </c>
      <c r="Z78" t="str">
        <f t="shared" ca="1" si="314"/>
        <v>997Gary Troddzz</v>
      </c>
      <c r="AA78">
        <f t="shared" ca="1" si="315"/>
        <v>69</v>
      </c>
      <c r="AB78">
        <f t="shared" si="316"/>
        <v>77</v>
      </c>
      <c r="AC78">
        <f t="shared" ca="1" si="317"/>
        <v>83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>
        <f t="shared" ca="1" si="378"/>
        <v>21.39</v>
      </c>
      <c r="CM78" t="str">
        <f t="shared" ca="1" si="379"/>
        <v>LOST</v>
      </c>
      <c r="CN78">
        <f t="shared" ca="1" si="380"/>
        <v>4</v>
      </c>
      <c r="CO78">
        <f t="shared" ca="1" si="381"/>
        <v>2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45</v>
      </c>
      <c r="CV78">
        <f t="shared" ca="1" si="388"/>
        <v>0</v>
      </c>
      <c r="CW78">
        <f t="shared" ca="1" si="389"/>
        <v>0</v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7"/>
        <v>5</v>
      </c>
      <c r="H79">
        <f t="shared" ca="1" si="298"/>
        <v>83.333333333333343</v>
      </c>
      <c r="I79">
        <f t="shared" ca="1" si="292"/>
        <v>24.565000000000001</v>
      </c>
      <c r="J79">
        <f t="shared" ca="1" si="299"/>
        <v>29.565000000000001</v>
      </c>
      <c r="K79">
        <f t="shared" ca="1" si="300"/>
        <v>29.564999992100002</v>
      </c>
      <c r="L79">
        <f t="shared" ca="1" si="301"/>
        <v>36</v>
      </c>
      <c r="M79">
        <f t="shared" ca="1" si="302"/>
        <v>28.12</v>
      </c>
      <c r="N79">
        <f t="shared" ca="1" si="303"/>
        <v>18</v>
      </c>
      <c r="O79">
        <f t="shared" ca="1" si="304"/>
        <v>28.119999992100002</v>
      </c>
      <c r="P79">
        <f t="shared" ca="1" si="305"/>
        <v>131</v>
      </c>
      <c r="Q79">
        <f t="shared" ca="1" si="306"/>
        <v>31</v>
      </c>
      <c r="R79">
        <f t="shared" ca="1" si="307"/>
        <v>11</v>
      </c>
      <c r="S79">
        <f t="shared" ca="1" si="308"/>
        <v>1</v>
      </c>
      <c r="T79">
        <f t="shared" ca="1" si="309"/>
        <v>56</v>
      </c>
      <c r="U79" t="str">
        <f t="shared" ca="1" si="293"/>
        <v>943998988968Gary Creamer</v>
      </c>
      <c r="V79">
        <f t="shared" ca="1" si="310"/>
        <v>18</v>
      </c>
      <c r="W79">
        <f t="shared" si="311"/>
        <v>78</v>
      </c>
      <c r="X79">
        <f t="shared" ca="1" si="312"/>
        <v>105</v>
      </c>
      <c r="Y79">
        <f t="shared" ca="1" si="313"/>
        <v>8</v>
      </c>
      <c r="Z79" t="str">
        <f t="shared" ca="1" si="314"/>
        <v>991Gary Creamerzz</v>
      </c>
      <c r="AA79">
        <f t="shared" ca="1" si="315"/>
        <v>3</v>
      </c>
      <c r="AB79">
        <f t="shared" si="316"/>
        <v>78</v>
      </c>
      <c r="AC79">
        <f t="shared" ca="1" si="317"/>
        <v>106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>
        <f t="shared" ca="1" si="378"/>
        <v>28.12</v>
      </c>
      <c r="CM79" t="str">
        <f t="shared" ca="1" si="379"/>
        <v>WON</v>
      </c>
      <c r="CN79">
        <f t="shared" ca="1" si="380"/>
        <v>7</v>
      </c>
      <c r="CO79">
        <f t="shared" ca="1" si="381"/>
        <v>3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42</v>
      </c>
      <c r="CU79">
        <f t="shared" ca="1" si="387"/>
        <v>61</v>
      </c>
      <c r="CV79">
        <f t="shared" ca="1" si="388"/>
        <v>60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7"/>
        <v>0</v>
      </c>
      <c r="H80">
        <f t="shared" ca="1" si="298"/>
        <v>0</v>
      </c>
      <c r="I80">
        <f t="shared" ca="1" si="292"/>
        <v>21.09</v>
      </c>
      <c r="J80">
        <f t="shared" ca="1" si="299"/>
        <v>21.09</v>
      </c>
      <c r="K80">
        <f t="shared" ca="1" si="300"/>
        <v>21.089999991999999</v>
      </c>
      <c r="L80">
        <f t="shared" ca="1" si="301"/>
        <v>105</v>
      </c>
      <c r="M80">
        <f t="shared" ca="1" si="302"/>
        <v>25.35</v>
      </c>
      <c r="N80">
        <f t="shared" ca="1" si="303"/>
        <v>53</v>
      </c>
      <c r="O80">
        <f t="shared" ca="1" si="304"/>
        <v>25.349999992000001</v>
      </c>
      <c r="P80">
        <f t="shared" ca="1" si="305"/>
        <v>212</v>
      </c>
      <c r="Q80">
        <f t="shared" ca="1" si="306"/>
        <v>20</v>
      </c>
      <c r="R80">
        <f t="shared" ca="1" si="307"/>
        <v>7</v>
      </c>
      <c r="S80">
        <f t="shared" ca="1" si="308"/>
        <v>1</v>
      </c>
      <c r="T80">
        <f t="shared" ca="1" si="309"/>
        <v>37</v>
      </c>
      <c r="U80" t="str">
        <f t="shared" ca="1" si="293"/>
        <v>962998992979Phil Mcdonnell</v>
      </c>
      <c r="V80">
        <f t="shared" ca="1" si="310"/>
        <v>51</v>
      </c>
      <c r="W80">
        <f t="shared" si="311"/>
        <v>79</v>
      </c>
      <c r="X80">
        <f t="shared" ca="1" si="312"/>
        <v>56</v>
      </c>
      <c r="Y80">
        <f t="shared" ca="1" si="313"/>
        <v>3</v>
      </c>
      <c r="Z80" t="str">
        <f t="shared" ca="1" si="314"/>
        <v>996Phil Mcdonnellzz</v>
      </c>
      <c r="AA80">
        <f t="shared" ca="1" si="315"/>
        <v>57</v>
      </c>
      <c r="AB80">
        <f t="shared" si="316"/>
        <v>79</v>
      </c>
      <c r="AC80">
        <f t="shared" ca="1" si="317"/>
        <v>215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>
        <f t="shared" ca="1" si="378"/>
        <v>20.010000000000002</v>
      </c>
      <c r="CM80" t="str">
        <f t="shared" ca="1" si="379"/>
        <v>LOST</v>
      </c>
      <c r="CN80">
        <f t="shared" ca="1" si="380"/>
        <v>4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74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3</v>
      </c>
      <c r="G81">
        <f t="shared" ca="1" si="297"/>
        <v>1</v>
      </c>
      <c r="H81">
        <f t="shared" ca="1" si="298"/>
        <v>33.333333333333329</v>
      </c>
      <c r="I81">
        <f t="shared" ca="1" si="292"/>
        <v>22.74</v>
      </c>
      <c r="J81">
        <f t="shared" ca="1" si="299"/>
        <v>23.74</v>
      </c>
      <c r="K81">
        <f t="shared" ca="1" si="300"/>
        <v>23.7399999919</v>
      </c>
      <c r="L81">
        <f t="shared" ca="1" si="301"/>
        <v>10</v>
      </c>
      <c r="M81">
        <f t="shared" ca="1" si="302"/>
        <v>25.06</v>
      </c>
      <c r="N81">
        <f t="shared" ca="1" si="303"/>
        <v>56</v>
      </c>
      <c r="O81">
        <f t="shared" ca="1" si="304"/>
        <v>25.0599999919</v>
      </c>
      <c r="P81">
        <f t="shared" ca="1" si="305"/>
        <v>56</v>
      </c>
      <c r="Q81">
        <f t="shared" ca="1" si="306"/>
        <v>11</v>
      </c>
      <c r="R81">
        <f t="shared" ca="1" si="307"/>
        <v>5</v>
      </c>
      <c r="S81">
        <f t="shared" ca="1" si="308"/>
        <v>1</v>
      </c>
      <c r="T81">
        <f t="shared" ca="1" si="309"/>
        <v>24</v>
      </c>
      <c r="U81" t="str">
        <f t="shared" ca="1" si="293"/>
        <v>975998994988Dave Godfrey</v>
      </c>
      <c r="V81">
        <f t="shared" ca="1" si="310"/>
        <v>73</v>
      </c>
      <c r="W81">
        <f t="shared" si="311"/>
        <v>80</v>
      </c>
      <c r="X81">
        <f t="shared" ca="1" si="312"/>
        <v>10</v>
      </c>
      <c r="Y81">
        <f t="shared" ca="1" si="313"/>
        <v>1</v>
      </c>
      <c r="Z81" t="str">
        <f t="shared" ca="1" si="314"/>
        <v>998Dave Godfreyzz</v>
      </c>
      <c r="AA81">
        <f t="shared" ca="1" si="315"/>
        <v>83</v>
      </c>
      <c r="AB81">
        <f t="shared" si="316"/>
        <v>80</v>
      </c>
      <c r="AC81">
        <f t="shared" ca="1" si="317"/>
        <v>64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20.86</v>
      </c>
      <c r="CM81" t="str">
        <f t="shared" ca="1" si="379"/>
        <v>LOST</v>
      </c>
      <c r="CN81">
        <f t="shared" ca="1" si="380"/>
        <v>6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14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7"/>
        <v>0</v>
      </c>
      <c r="H82">
        <f t="shared" ca="1" si="298"/>
        <v>0</v>
      </c>
      <c r="I82">
        <f t="shared" ca="1" si="292"/>
        <v>20</v>
      </c>
      <c r="J82">
        <f t="shared" ca="1" si="299"/>
        <v>20</v>
      </c>
      <c r="K82">
        <f t="shared" ca="1" si="300"/>
        <v>19.999999991799999</v>
      </c>
      <c r="L82">
        <f t="shared" ca="1" si="301"/>
        <v>3</v>
      </c>
      <c r="M82">
        <f t="shared" ca="1" si="302"/>
        <v>24.22</v>
      </c>
      <c r="N82">
        <f t="shared" ca="1" si="303"/>
        <v>64</v>
      </c>
      <c r="O82">
        <f t="shared" ca="1" si="304"/>
        <v>24.219999991799998</v>
      </c>
      <c r="P82">
        <f t="shared" ca="1" si="305"/>
        <v>3</v>
      </c>
      <c r="Q82">
        <f t="shared" ca="1" si="306"/>
        <v>18</v>
      </c>
      <c r="R82">
        <f t="shared" ca="1" si="307"/>
        <v>4</v>
      </c>
      <c r="S82">
        <f t="shared" ca="1" si="308"/>
        <v>0</v>
      </c>
      <c r="T82">
        <f t="shared" ca="1" si="309"/>
        <v>26</v>
      </c>
      <c r="U82" t="str">
        <f t="shared" ca="1" si="293"/>
        <v>973999995981Wayne Harrison</v>
      </c>
      <c r="V82">
        <f t="shared" ca="1" si="310"/>
        <v>70</v>
      </c>
      <c r="W82">
        <f t="shared" si="311"/>
        <v>81</v>
      </c>
      <c r="X82">
        <f t="shared" ca="1" si="312"/>
        <v>109</v>
      </c>
      <c r="Y82">
        <f t="shared" ca="1" si="313"/>
        <v>0</v>
      </c>
      <c r="Z82" t="str">
        <f t="shared" ca="1" si="314"/>
        <v>999Wayne Harrisonzz</v>
      </c>
      <c r="AA82">
        <f t="shared" ca="1" si="315"/>
        <v>122</v>
      </c>
      <c r="AB82">
        <f t="shared" si="316"/>
        <v>81</v>
      </c>
      <c r="AC82">
        <f t="shared" ca="1" si="317"/>
        <v>4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>
        <f t="shared" ca="1" si="378"/>
        <v>17.510000000000002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20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5</v>
      </c>
      <c r="G83">
        <f t="shared" ca="1" si="297"/>
        <v>0</v>
      </c>
      <c r="H83">
        <f t="shared" ca="1" si="298"/>
        <v>0</v>
      </c>
      <c r="I83">
        <f t="shared" ca="1" si="292"/>
        <v>21.014000000000003</v>
      </c>
      <c r="J83">
        <f t="shared" ca="1" si="299"/>
        <v>21.014000000000003</v>
      </c>
      <c r="K83">
        <f t="shared" ca="1" si="300"/>
        <v>21.013999991700004</v>
      </c>
      <c r="L83">
        <f t="shared" ca="1" si="301"/>
        <v>60</v>
      </c>
      <c r="M83">
        <f t="shared" ca="1" si="302"/>
        <v>22.59</v>
      </c>
      <c r="N83">
        <f t="shared" ca="1" si="303"/>
        <v>85</v>
      </c>
      <c r="O83">
        <f t="shared" ca="1" si="304"/>
        <v>22.589999991700001</v>
      </c>
      <c r="P83">
        <f t="shared" ca="1" si="305"/>
        <v>155</v>
      </c>
      <c r="Q83">
        <f t="shared" ca="1" si="306"/>
        <v>17</v>
      </c>
      <c r="R83">
        <f t="shared" ca="1" si="307"/>
        <v>3</v>
      </c>
      <c r="S83">
        <f t="shared" ca="1" si="308"/>
        <v>1</v>
      </c>
      <c r="T83">
        <f t="shared" ca="1" si="309"/>
        <v>26</v>
      </c>
      <c r="U83" t="str">
        <f t="shared" ca="1" si="293"/>
        <v>973998996982Matthew Chamberlain</v>
      </c>
      <c r="V83">
        <f t="shared" ca="1" si="310"/>
        <v>68</v>
      </c>
      <c r="W83">
        <f t="shared" si="311"/>
        <v>82</v>
      </c>
      <c r="X83">
        <f t="shared" ca="1" si="312"/>
        <v>181</v>
      </c>
      <c r="Y83">
        <f t="shared" ca="1" si="313"/>
        <v>0</v>
      </c>
      <c r="Z83" t="str">
        <f t="shared" ca="1" si="314"/>
        <v>999Matthew Chamberlainzz</v>
      </c>
      <c r="AA83">
        <f t="shared" ca="1" si="315"/>
        <v>112</v>
      </c>
      <c r="AB83">
        <f t="shared" si="316"/>
        <v>82</v>
      </c>
      <c r="AC83">
        <f t="shared" ca="1" si="317"/>
        <v>65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22.59</v>
      </c>
      <c r="CM83" t="str">
        <f t="shared" ca="1" si="379"/>
        <v>LOST</v>
      </c>
      <c r="CN83">
        <f t="shared" ca="1" si="380"/>
        <v>3</v>
      </c>
      <c r="CO83">
        <f t="shared" ca="1" si="381"/>
        <v>0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102</v>
      </c>
      <c r="M84">
        <f t="shared" ca="1" si="302"/>
        <v>18.29</v>
      </c>
      <c r="N84">
        <f t="shared" ca="1" si="303"/>
        <v>105</v>
      </c>
      <c r="O84">
        <f t="shared" ca="1" si="304"/>
        <v>18.289999991599998</v>
      </c>
      <c r="P84">
        <f t="shared" ca="1" si="305"/>
        <v>10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102</v>
      </c>
      <c r="W84">
        <f t="shared" si="311"/>
        <v>83</v>
      </c>
      <c r="X84">
        <f t="shared" ca="1" si="312"/>
        <v>180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77</v>
      </c>
      <c r="AB84">
        <f t="shared" si="316"/>
        <v>83</v>
      </c>
      <c r="AC84">
        <f t="shared" ca="1" si="317"/>
        <v>80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53</v>
      </c>
      <c r="M85">
        <f t="shared" ca="1" si="302"/>
        <v>17.149999999999999</v>
      </c>
      <c r="N85">
        <f t="shared" ca="1" si="303"/>
        <v>111</v>
      </c>
      <c r="O85">
        <f t="shared" ca="1" si="304"/>
        <v>17.1499999915</v>
      </c>
      <c r="P85">
        <f t="shared" ca="1" si="305"/>
        <v>130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104</v>
      </c>
      <c r="W85">
        <f t="shared" si="311"/>
        <v>84</v>
      </c>
      <c r="X85">
        <f t="shared" ca="1" si="312"/>
        <v>205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100</v>
      </c>
      <c r="AB85">
        <f t="shared" si="316"/>
        <v>84</v>
      </c>
      <c r="AC85">
        <f t="shared" ca="1" si="317"/>
        <v>56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24.341666666666669</v>
      </c>
      <c r="J86">
        <f t="shared" ca="1" si="299"/>
        <v>26.341666666666669</v>
      </c>
      <c r="K86">
        <f t="shared" ca="1" si="300"/>
        <v>26.341666658066668</v>
      </c>
      <c r="L86">
        <f t="shared" ca="1" si="301"/>
        <v>79</v>
      </c>
      <c r="M86">
        <f t="shared" ca="1" si="302"/>
        <v>26.41</v>
      </c>
      <c r="N86">
        <f t="shared" ca="1" si="303"/>
        <v>36</v>
      </c>
      <c r="O86">
        <f t="shared" ca="1" si="304"/>
        <v>26.409999991399999</v>
      </c>
      <c r="P86">
        <f t="shared" ca="1" si="305"/>
        <v>82</v>
      </c>
      <c r="Q86">
        <f t="shared" ca="1" si="306"/>
        <v>32</v>
      </c>
      <c r="R86">
        <f t="shared" ca="1" si="307"/>
        <v>5</v>
      </c>
      <c r="S86">
        <f t="shared" ca="1" si="308"/>
        <v>3</v>
      </c>
      <c r="T86">
        <f t="shared" ca="1" si="309"/>
        <v>51</v>
      </c>
      <c r="U86" t="str">
        <f t="shared" ca="1" si="293"/>
        <v xml:space="preserve">948996994967Robbie Turner </v>
      </c>
      <c r="V86">
        <f t="shared" ca="1" si="310"/>
        <v>29</v>
      </c>
      <c r="W86">
        <f t="shared" si="311"/>
        <v>85</v>
      </c>
      <c r="X86">
        <f t="shared" ca="1" si="312"/>
        <v>53</v>
      </c>
      <c r="Y86">
        <f t="shared" ca="1" si="313"/>
        <v>3</v>
      </c>
      <c r="Z86" t="str">
        <f t="shared" ca="1" si="314"/>
        <v>996Robbie Turner zz</v>
      </c>
      <c r="AA86">
        <f t="shared" ca="1" si="315"/>
        <v>61</v>
      </c>
      <c r="AB86">
        <f t="shared" si="316"/>
        <v>85</v>
      </c>
      <c r="AC86">
        <f t="shared" ca="1" si="317"/>
        <v>53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23.79</v>
      </c>
      <c r="CA86" t="str">
        <f t="shared" ca="1" si="367"/>
        <v>LOST</v>
      </c>
      <c r="CB86">
        <f t="shared" ca="1" si="368"/>
        <v>6</v>
      </c>
      <c r="CC86">
        <f t="shared" ca="1" si="369"/>
        <v>0</v>
      </c>
      <c r="CD86">
        <f t="shared" ca="1" si="370"/>
        <v>1</v>
      </c>
      <c r="CE86">
        <f t="shared" ca="1" si="371"/>
        <v>0</v>
      </c>
      <c r="CF86">
        <f t="shared" ca="1" si="372"/>
        <v>0</v>
      </c>
      <c r="CG86">
        <f t="shared" ca="1" si="373"/>
        <v>20</v>
      </c>
      <c r="CH86">
        <f t="shared" ca="1" si="374"/>
        <v>0</v>
      </c>
      <c r="CI86">
        <f t="shared" ca="1" si="375"/>
        <v>57</v>
      </c>
      <c r="CJ86">
        <f t="shared" ca="1" si="376"/>
        <v>0</v>
      </c>
      <c r="CK86">
        <f t="shared" ca="1" si="377"/>
        <v>0</v>
      </c>
      <c r="CL86">
        <f t="shared" ca="1" si="378"/>
        <v>24.02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1</v>
      </c>
      <c r="CQ86">
        <f t="shared" ca="1" si="383"/>
        <v>1</v>
      </c>
      <c r="CR86">
        <f t="shared" ca="1" si="384"/>
        <v>4</v>
      </c>
      <c r="CS86">
        <f t="shared" ca="1" si="385"/>
        <v>63</v>
      </c>
      <c r="CT86">
        <f t="shared" ca="1" si="386"/>
        <v>0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7"/>
        <v>3</v>
      </c>
      <c r="H87">
        <f t="shared" ca="1" si="298"/>
        <v>60</v>
      </c>
      <c r="I87">
        <f t="shared" ca="1" si="292"/>
        <v>24.636000000000003</v>
      </c>
      <c r="J87">
        <f t="shared" ca="1" si="299"/>
        <v>27.636000000000003</v>
      </c>
      <c r="K87">
        <f t="shared" ca="1" si="300"/>
        <v>27.635999991300004</v>
      </c>
      <c r="L87">
        <f t="shared" ca="1" si="301"/>
        <v>82</v>
      </c>
      <c r="M87">
        <f t="shared" ca="1" si="302"/>
        <v>26.9</v>
      </c>
      <c r="N87">
        <f t="shared" ca="1" si="303"/>
        <v>30</v>
      </c>
      <c r="O87">
        <f t="shared" ca="1" si="304"/>
        <v>26.8999999913</v>
      </c>
      <c r="P87">
        <f t="shared" ca="1" si="305"/>
        <v>157</v>
      </c>
      <c r="Q87">
        <f t="shared" ca="1" si="306"/>
        <v>31</v>
      </c>
      <c r="R87">
        <f t="shared" ca="1" si="307"/>
        <v>8</v>
      </c>
      <c r="S87">
        <f t="shared" ca="1" si="308"/>
        <v>2</v>
      </c>
      <c r="T87">
        <f t="shared" ca="1" si="309"/>
        <v>53</v>
      </c>
      <c r="U87" t="str">
        <f t="shared" ca="1" si="293"/>
        <v>946997991968Peter Green</v>
      </c>
      <c r="V87">
        <f t="shared" ca="1" si="310"/>
        <v>24</v>
      </c>
      <c r="W87">
        <f t="shared" si="311"/>
        <v>86</v>
      </c>
      <c r="X87">
        <f t="shared" ca="1" si="312"/>
        <v>76</v>
      </c>
      <c r="Y87">
        <f t="shared" ca="1" si="313"/>
        <v>3</v>
      </c>
      <c r="Z87" t="str">
        <f t="shared" ca="1" si="314"/>
        <v>996Peter Greenzz</v>
      </c>
      <c r="AA87">
        <f t="shared" ca="1" si="315"/>
        <v>56</v>
      </c>
      <c r="AB87">
        <f t="shared" si="316"/>
        <v>86</v>
      </c>
      <c r="AC87">
        <f t="shared" ca="1" si="317"/>
        <v>37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>
        <f t="shared" ca="1" si="378"/>
        <v>25.55</v>
      </c>
      <c r="CM87" t="str">
        <f t="shared" ca="1" si="379"/>
        <v>LOST</v>
      </c>
      <c r="CN87">
        <f t="shared" ca="1" si="380"/>
        <v>7</v>
      </c>
      <c r="CO87">
        <f t="shared" ca="1" si="381"/>
        <v>3</v>
      </c>
      <c r="CP87">
        <f t="shared" ca="1" si="382"/>
        <v>1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6</v>
      </c>
      <c r="CV87">
        <f t="shared" ca="1" si="388"/>
        <v>41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109</v>
      </c>
      <c r="M88">
        <f t="shared" ca="1" si="302"/>
        <v>0</v>
      </c>
      <c r="N88">
        <f t="shared" ca="1" si="303"/>
        <v>113</v>
      </c>
      <c r="O88">
        <f t="shared" ca="1" si="304"/>
        <v>-1</v>
      </c>
      <c r="P88">
        <f t="shared" ca="1" si="305"/>
        <v>60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155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157</v>
      </c>
      <c r="M89">
        <f t="shared" ca="1" si="302"/>
        <v>0</v>
      </c>
      <c r="N89">
        <f t="shared" ca="1" si="303"/>
        <v>113</v>
      </c>
      <c r="O89">
        <f t="shared" ca="1" si="304"/>
        <v>-1</v>
      </c>
      <c r="P89">
        <f t="shared" ca="1" si="305"/>
        <v>36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214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60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81</v>
      </c>
      <c r="M90">
        <f t="shared" ca="1" si="302"/>
        <v>0</v>
      </c>
      <c r="N90">
        <f t="shared" ca="1" si="303"/>
        <v>113</v>
      </c>
      <c r="O90">
        <f t="shared" ca="1" si="304"/>
        <v>-1</v>
      </c>
      <c r="P90">
        <f t="shared" ca="1" si="305"/>
        <v>65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64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153</v>
      </c>
      <c r="M91">
        <f t="shared" ca="1" si="302"/>
        <v>0</v>
      </c>
      <c r="N91">
        <f t="shared" ca="1" si="303"/>
        <v>113</v>
      </c>
      <c r="O91">
        <f t="shared" ca="1" si="304"/>
        <v>-1</v>
      </c>
      <c r="P91">
        <f t="shared" ca="1" si="305"/>
        <v>153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110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56</v>
      </c>
      <c r="M92">
        <f t="shared" ca="1" si="302"/>
        <v>0</v>
      </c>
      <c r="N92">
        <f t="shared" ca="1" si="303"/>
        <v>113</v>
      </c>
      <c r="O92">
        <f t="shared" ca="1" si="304"/>
        <v>-1</v>
      </c>
      <c r="P92">
        <f t="shared" ca="1" si="305"/>
        <v>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62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61</v>
      </c>
      <c r="M93">
        <f t="shared" ca="1" si="302"/>
        <v>0</v>
      </c>
      <c r="N93">
        <f t="shared" ca="1" si="303"/>
        <v>113</v>
      </c>
      <c r="O93">
        <f t="shared" ca="1" si="304"/>
        <v>-1</v>
      </c>
      <c r="P93">
        <f t="shared" ca="1" si="305"/>
        <v>110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4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134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4</v>
      </c>
      <c r="M94">
        <f t="shared" ca="1" si="302"/>
        <v>0</v>
      </c>
      <c r="N94">
        <f t="shared" ca="1" si="303"/>
        <v>113</v>
      </c>
      <c r="O94">
        <f t="shared" ca="1" si="304"/>
        <v>-1</v>
      </c>
      <c r="P94">
        <f t="shared" ca="1" si="305"/>
        <v>53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65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236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155</v>
      </c>
      <c r="M95">
        <f t="shared" ca="1" si="302"/>
        <v>0</v>
      </c>
      <c r="N95">
        <f t="shared" ca="1" si="303"/>
        <v>113</v>
      </c>
      <c r="O95">
        <f t="shared" ca="1" si="304"/>
        <v>-1</v>
      </c>
      <c r="P95">
        <f t="shared" ca="1" si="305"/>
        <v>107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230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107</v>
      </c>
      <c r="M96">
        <f t="shared" ca="1" si="302"/>
        <v>0</v>
      </c>
      <c r="N96">
        <f t="shared" ca="1" si="303"/>
        <v>113</v>
      </c>
      <c r="O96">
        <f t="shared" ca="1" si="304"/>
        <v>-1</v>
      </c>
      <c r="P96">
        <f t="shared" ca="1" si="305"/>
        <v>109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157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153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55</v>
      </c>
      <c r="M97">
        <f t="shared" ca="1" si="302"/>
        <v>0</v>
      </c>
      <c r="N97">
        <f t="shared" ca="1" si="303"/>
        <v>113</v>
      </c>
      <c r="O97">
        <f t="shared" ca="1" si="304"/>
        <v>-1</v>
      </c>
      <c r="P97">
        <f t="shared" ca="1" si="305"/>
        <v>34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109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64</v>
      </c>
      <c r="M98">
        <f t="shared" ca="1" si="302"/>
        <v>0</v>
      </c>
      <c r="N98">
        <f t="shared" ca="1" si="303"/>
        <v>113</v>
      </c>
      <c r="O98">
        <f t="shared" ca="1" si="304"/>
        <v>-1</v>
      </c>
      <c r="P98">
        <f t="shared" ca="1" si="305"/>
        <v>32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62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237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32</v>
      </c>
      <c r="M99">
        <f t="shared" ca="1" si="302"/>
        <v>0</v>
      </c>
      <c r="N99">
        <f t="shared" ca="1" si="303"/>
        <v>113</v>
      </c>
      <c r="O99">
        <f t="shared" ca="1" si="304"/>
        <v>-1</v>
      </c>
      <c r="P99">
        <f t="shared" ca="1" si="305"/>
        <v>76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59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110</v>
      </c>
      <c r="M100">
        <f t="shared" ca="1" si="302"/>
        <v>0</v>
      </c>
      <c r="N100">
        <f t="shared" ca="1" si="303"/>
        <v>113</v>
      </c>
      <c r="O100">
        <f t="shared" ca="1" si="304"/>
        <v>-1</v>
      </c>
      <c r="P100">
        <f t="shared" ca="1" si="305"/>
        <v>61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55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34</v>
      </c>
      <c r="M101">
        <f t="shared" ca="1" si="302"/>
        <v>0</v>
      </c>
      <c r="N101">
        <f t="shared" ca="1" si="303"/>
        <v>113</v>
      </c>
      <c r="O101">
        <f t="shared" ca="1" si="304"/>
        <v>-1</v>
      </c>
      <c r="P101">
        <f t="shared" ca="1" si="305"/>
        <v>31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35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4</v>
      </c>
      <c r="H102">
        <f t="shared" ca="1" si="298"/>
        <v>66.666666666666657</v>
      </c>
      <c r="I102">
        <f t="shared" ca="1" si="292"/>
        <v>23.748333333333335</v>
      </c>
      <c r="J102">
        <f t="shared" ca="1" si="299"/>
        <v>27.748333333333335</v>
      </c>
      <c r="K102">
        <f t="shared" ca="1" si="300"/>
        <v>27.748333323133334</v>
      </c>
      <c r="L102">
        <f t="shared" ca="1" si="301"/>
        <v>215</v>
      </c>
      <c r="M102">
        <f t="shared" ca="1" si="302"/>
        <v>30.69</v>
      </c>
      <c r="N102">
        <f t="shared" ca="1" si="303"/>
        <v>6</v>
      </c>
      <c r="O102">
        <f t="shared" ca="1" si="304"/>
        <v>30.6899999898</v>
      </c>
      <c r="P102">
        <f t="shared" ca="1" si="305"/>
        <v>64</v>
      </c>
      <c r="Q102">
        <f t="shared" ca="1" si="306"/>
        <v>28</v>
      </c>
      <c r="R102">
        <f t="shared" ca="1" si="307"/>
        <v>8</v>
      </c>
      <c r="S102">
        <f t="shared" ca="1" si="308"/>
        <v>1</v>
      </c>
      <c r="T102">
        <f t="shared" ca="1" si="309"/>
        <v>47</v>
      </c>
      <c r="U102" t="str">
        <f t="shared" ca="1" si="293"/>
        <v>952998991971Steven Mead</v>
      </c>
      <c r="V102">
        <f t="shared" ca="1" si="310"/>
        <v>37</v>
      </c>
      <c r="W102">
        <f t="shared" si="311"/>
        <v>101</v>
      </c>
      <c r="X102">
        <f t="shared" ca="1" si="312"/>
        <v>60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23</v>
      </c>
      <c r="AB102">
        <f t="shared" si="316"/>
        <v>101</v>
      </c>
      <c r="AC102">
        <f t="shared" ca="1" si="317"/>
        <v>9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>
        <f t="shared" ca="1" si="378"/>
        <v>20.11</v>
      </c>
      <c r="CM102" t="str">
        <f t="shared" ca="1" si="379"/>
        <v>LOST</v>
      </c>
      <c r="CN102">
        <f t="shared" ca="1" si="380"/>
        <v>4</v>
      </c>
      <c r="CO102">
        <f t="shared" ca="1" si="381"/>
        <v>1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10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76</v>
      </c>
      <c r="M103">
        <f t="shared" ca="1" si="302"/>
        <v>24.61</v>
      </c>
      <c r="N103">
        <f t="shared" ca="1" si="303"/>
        <v>60</v>
      </c>
      <c r="O103">
        <f t="shared" ca="1" si="304"/>
        <v>24.6099999897</v>
      </c>
      <c r="P103">
        <f t="shared" ca="1" si="305"/>
        <v>55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74</v>
      </c>
      <c r="W103">
        <f t="shared" si="311"/>
        <v>102</v>
      </c>
      <c r="X103">
        <f t="shared" ca="1" si="312"/>
        <v>83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104</v>
      </c>
      <c r="AB103">
        <f t="shared" si="316"/>
        <v>102</v>
      </c>
      <c r="AC103">
        <f t="shared" ca="1" si="317"/>
        <v>61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2</v>
      </c>
      <c r="H104">
        <f t="shared" ca="1" si="298"/>
        <v>33.333333333333329</v>
      </c>
      <c r="I104">
        <f t="shared" ca="1" si="292"/>
        <v>22.216666666666669</v>
      </c>
      <c r="J104">
        <f t="shared" ca="1" si="299"/>
        <v>24.216666666666669</v>
      </c>
      <c r="K104">
        <f t="shared" ca="1" si="300"/>
        <v>24.216666656266668</v>
      </c>
      <c r="L104">
        <f t="shared" ca="1" si="301"/>
        <v>35</v>
      </c>
      <c r="M104">
        <f t="shared" ca="1" si="302"/>
        <v>25.99</v>
      </c>
      <c r="N104">
        <f t="shared" ca="1" si="303"/>
        <v>42</v>
      </c>
      <c r="O104">
        <f t="shared" ca="1" si="304"/>
        <v>25.989999989599998</v>
      </c>
      <c r="P104">
        <f t="shared" ca="1" si="305"/>
        <v>215</v>
      </c>
      <c r="Q104">
        <f t="shared" ca="1" si="306"/>
        <v>23</v>
      </c>
      <c r="R104">
        <f t="shared" ca="1" si="307"/>
        <v>7</v>
      </c>
      <c r="S104">
        <f t="shared" ca="1" si="308"/>
        <v>4</v>
      </c>
      <c r="T104">
        <f t="shared" ca="1" si="309"/>
        <v>49</v>
      </c>
      <c r="U104" t="str">
        <f t="shared" ca="1" si="293"/>
        <v>950995992976David Read</v>
      </c>
      <c r="V104">
        <f t="shared" ca="1" si="310"/>
        <v>34</v>
      </c>
      <c r="W104">
        <f t="shared" si="311"/>
        <v>103</v>
      </c>
      <c r="X104">
        <f t="shared" ca="1" si="312"/>
        <v>215</v>
      </c>
      <c r="Y104">
        <f t="shared" ca="1" si="313"/>
        <v>6</v>
      </c>
      <c r="Z104" t="str">
        <f t="shared" ca="1" si="314"/>
        <v>993David Readzz</v>
      </c>
      <c r="AA104">
        <f t="shared" ca="1" si="315"/>
        <v>19</v>
      </c>
      <c r="AB104">
        <f t="shared" si="316"/>
        <v>103</v>
      </c>
      <c r="AC104">
        <f t="shared" ca="1" si="317"/>
        <v>30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>
        <f t="shared" ca="1" si="378"/>
        <v>22.51</v>
      </c>
      <c r="CM104" t="str">
        <f t="shared" ca="1" si="379"/>
        <v>LOST</v>
      </c>
      <c r="CN104">
        <f t="shared" ca="1" si="380"/>
        <v>7</v>
      </c>
      <c r="CO104">
        <f t="shared" ca="1" si="381"/>
        <v>1</v>
      </c>
      <c r="CP104">
        <f t="shared" ca="1" si="382"/>
        <v>0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56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6</v>
      </c>
      <c r="G105">
        <f t="shared" ca="1" si="297"/>
        <v>4</v>
      </c>
      <c r="H105">
        <f t="shared" ca="1" si="298"/>
        <v>66.666666666666657</v>
      </c>
      <c r="I105">
        <f t="shared" ca="1" si="292"/>
        <v>22.704999999999998</v>
      </c>
      <c r="J105">
        <f t="shared" ca="1" si="299"/>
        <v>26.704999999999998</v>
      </c>
      <c r="K105">
        <f t="shared" ca="1" si="300"/>
        <v>26.704999989499999</v>
      </c>
      <c r="L105">
        <f t="shared" ca="1" si="301"/>
        <v>83</v>
      </c>
      <c r="M105">
        <f t="shared" ca="1" si="302"/>
        <v>25.2</v>
      </c>
      <c r="N105">
        <f t="shared" ca="1" si="303"/>
        <v>55</v>
      </c>
      <c r="O105">
        <f t="shared" ca="1" si="304"/>
        <v>25.1999999895</v>
      </c>
      <c r="P105">
        <f t="shared" ca="1" si="305"/>
        <v>35</v>
      </c>
      <c r="Q105">
        <f t="shared" ca="1" si="306"/>
        <v>20</v>
      </c>
      <c r="R105">
        <f t="shared" ca="1" si="307"/>
        <v>9</v>
      </c>
      <c r="S105">
        <f t="shared" ca="1" si="308"/>
        <v>3</v>
      </c>
      <c r="T105">
        <f t="shared" ca="1" si="309"/>
        <v>47</v>
      </c>
      <c r="U105" t="str">
        <f t="shared" ca="1" si="293"/>
        <v>952996990979Ben West</v>
      </c>
      <c r="V105">
        <f t="shared" ca="1" si="310"/>
        <v>36</v>
      </c>
      <c r="W105">
        <f t="shared" si="311"/>
        <v>104</v>
      </c>
      <c r="X105">
        <f t="shared" ca="1" si="312"/>
        <v>84</v>
      </c>
      <c r="Y105">
        <f t="shared" ca="1" si="313"/>
        <v>4</v>
      </c>
      <c r="Z105" t="str">
        <f t="shared" ca="1" si="314"/>
        <v>995Ben Westzz</v>
      </c>
      <c r="AA105">
        <f t="shared" ca="1" si="315"/>
        <v>29</v>
      </c>
      <c r="AB105">
        <f t="shared" si="316"/>
        <v>104</v>
      </c>
      <c r="AC105">
        <f t="shared" ca="1" si="317"/>
        <v>102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>
        <f t="shared" ca="1" si="378"/>
        <v>21.95</v>
      </c>
      <c r="CM105" t="str">
        <f t="shared" ca="1" si="379"/>
        <v>WON</v>
      </c>
      <c r="CN105">
        <f t="shared" ca="1" si="380"/>
        <v>5</v>
      </c>
      <c r="CO105">
        <f t="shared" ca="1" si="381"/>
        <v>2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45</v>
      </c>
      <c r="CT105">
        <f t="shared" ca="1" si="386"/>
        <v>0</v>
      </c>
      <c r="CU105">
        <f t="shared" ca="1" si="387"/>
        <v>4</v>
      </c>
      <c r="CV105">
        <f t="shared" ca="1" si="388"/>
        <v>99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1</v>
      </c>
      <c r="H106">
        <f t="shared" ca="1" si="298"/>
        <v>20</v>
      </c>
      <c r="I106">
        <f t="shared" ca="1" si="292"/>
        <v>20.981999999999999</v>
      </c>
      <c r="J106">
        <f t="shared" ca="1" si="299"/>
        <v>21.981999999999999</v>
      </c>
      <c r="K106">
        <f t="shared" ca="1" si="300"/>
        <v>21.981999989399998</v>
      </c>
      <c r="L106">
        <f t="shared" ca="1" si="301"/>
        <v>63</v>
      </c>
      <c r="M106">
        <f t="shared" ca="1" si="302"/>
        <v>23.21</v>
      </c>
      <c r="N106">
        <f t="shared" ca="1" si="303"/>
        <v>75</v>
      </c>
      <c r="O106">
        <f t="shared" ca="1" si="304"/>
        <v>23.2099999894</v>
      </c>
      <c r="P106">
        <f t="shared" ca="1" si="305"/>
        <v>83</v>
      </c>
      <c r="Q106">
        <f t="shared" ca="1" si="306"/>
        <v>14</v>
      </c>
      <c r="R106">
        <f t="shared" ca="1" si="307"/>
        <v>3</v>
      </c>
      <c r="S106">
        <f t="shared" ca="1" si="308"/>
        <v>1</v>
      </c>
      <c r="T106">
        <f t="shared" ca="1" si="309"/>
        <v>23</v>
      </c>
      <c r="U106" t="str">
        <f t="shared" ca="1" si="293"/>
        <v>976998996985James Taylor</v>
      </c>
      <c r="V106">
        <f t="shared" ca="1" si="310"/>
        <v>78</v>
      </c>
      <c r="W106">
        <f t="shared" si="311"/>
        <v>105</v>
      </c>
      <c r="X106">
        <f t="shared" ca="1" si="312"/>
        <v>61</v>
      </c>
      <c r="Y106">
        <f t="shared" ca="1" si="313"/>
        <v>2</v>
      </c>
      <c r="Z106" t="str">
        <f t="shared" ca="1" si="314"/>
        <v>997James Taylorzz</v>
      </c>
      <c r="AA106">
        <f t="shared" ca="1" si="315"/>
        <v>71</v>
      </c>
      <c r="AB106">
        <f t="shared" si="316"/>
        <v>105</v>
      </c>
      <c r="AC106">
        <f t="shared" ca="1" si="317"/>
        <v>111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>
        <f t="shared" ca="1" si="378"/>
        <v>22.27</v>
      </c>
      <c r="CM106" t="str">
        <f t="shared" ca="1" si="379"/>
        <v>LOST</v>
      </c>
      <c r="CN106">
        <f t="shared" ca="1" si="380"/>
        <v>2</v>
      </c>
      <c r="CO106">
        <f t="shared" ca="1" si="381"/>
        <v>2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82</v>
      </c>
      <c r="CT106">
        <f t="shared" ca="1" si="386"/>
        <v>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1</v>
      </c>
      <c r="H107">
        <f t="shared" ca="1" si="298"/>
        <v>20</v>
      </c>
      <c r="I107">
        <f t="shared" ca="1" si="292"/>
        <v>21.675999999999998</v>
      </c>
      <c r="J107">
        <f t="shared" ca="1" si="299"/>
        <v>22.675999999999998</v>
      </c>
      <c r="K107">
        <f t="shared" ca="1" si="300"/>
        <v>22.675999989299999</v>
      </c>
      <c r="L107">
        <f t="shared" ca="1" si="301"/>
        <v>31</v>
      </c>
      <c r="M107">
        <f t="shared" ca="1" si="302"/>
        <v>23.39</v>
      </c>
      <c r="N107">
        <f t="shared" ca="1" si="303"/>
        <v>74</v>
      </c>
      <c r="O107">
        <f t="shared" ca="1" si="304"/>
        <v>23.389999989300001</v>
      </c>
      <c r="P107">
        <f t="shared" ca="1" si="305"/>
        <v>236</v>
      </c>
      <c r="Q107">
        <f t="shared" ca="1" si="306"/>
        <v>23</v>
      </c>
      <c r="R107">
        <f t="shared" ca="1" si="307"/>
        <v>5</v>
      </c>
      <c r="S107">
        <f t="shared" ca="1" si="308"/>
        <v>2</v>
      </c>
      <c r="T107">
        <f t="shared" ca="1" si="309"/>
        <v>39</v>
      </c>
      <c r="U107" t="str">
        <f t="shared" ca="1" si="293"/>
        <v>960997994976Andy Morgan</v>
      </c>
      <c r="V107">
        <f t="shared" ca="1" si="310"/>
        <v>50</v>
      </c>
      <c r="W107">
        <f t="shared" si="311"/>
        <v>106</v>
      </c>
      <c r="X107">
        <f t="shared" ca="1" si="312"/>
        <v>236</v>
      </c>
      <c r="Y107">
        <f t="shared" ca="1" si="313"/>
        <v>1</v>
      </c>
      <c r="Z107" t="str">
        <f t="shared" ca="1" si="314"/>
        <v>998Andy Morganzz</v>
      </c>
      <c r="AA107">
        <f t="shared" ca="1" si="315"/>
        <v>78</v>
      </c>
      <c r="AB107">
        <f t="shared" si="316"/>
        <v>106</v>
      </c>
      <c r="AC107">
        <f t="shared" ca="1" si="317"/>
        <v>32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23.39</v>
      </c>
      <c r="CM107" t="str">
        <f t="shared" ca="1" si="379"/>
        <v>WON</v>
      </c>
      <c r="CN107">
        <f t="shared" ca="1" si="380"/>
        <v>6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12</v>
      </c>
      <c r="CT107">
        <f t="shared" ca="1" si="386"/>
        <v>0</v>
      </c>
      <c r="CU107">
        <f t="shared" ca="1" si="387"/>
        <v>84</v>
      </c>
      <c r="CV107">
        <f t="shared" ca="1" si="388"/>
        <v>40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0</v>
      </c>
      <c r="H108">
        <f t="shared" ca="1" si="298"/>
        <v>0</v>
      </c>
      <c r="I108">
        <f t="shared" ca="1" si="292"/>
        <v>19.195</v>
      </c>
      <c r="J108">
        <f t="shared" ca="1" si="299"/>
        <v>19.195</v>
      </c>
      <c r="K108">
        <f t="shared" ca="1" si="300"/>
        <v>19.194999989199999</v>
      </c>
      <c r="L108">
        <f t="shared" ca="1" si="301"/>
        <v>236</v>
      </c>
      <c r="M108">
        <f t="shared" ca="1" si="302"/>
        <v>21.04</v>
      </c>
      <c r="N108">
        <f t="shared" ca="1" si="303"/>
        <v>94</v>
      </c>
      <c r="O108">
        <f t="shared" ca="1" si="304"/>
        <v>21.039999989199998</v>
      </c>
      <c r="P108">
        <f t="shared" ca="1" si="305"/>
        <v>160</v>
      </c>
      <c r="Q108">
        <f t="shared" ca="1" si="306"/>
        <v>7</v>
      </c>
      <c r="R108">
        <f t="shared" ca="1" si="307"/>
        <v>3</v>
      </c>
      <c r="S108">
        <f t="shared" ca="1" si="308"/>
        <v>0</v>
      </c>
      <c r="T108">
        <f t="shared" ca="1" si="309"/>
        <v>13</v>
      </c>
      <c r="U108" t="str">
        <f t="shared" ca="1" si="293"/>
        <v>986999996992Lee Royal</v>
      </c>
      <c r="V108">
        <f t="shared" ca="1" si="310"/>
        <v>91</v>
      </c>
      <c r="W108">
        <f t="shared" si="311"/>
        <v>107</v>
      </c>
      <c r="X108">
        <f t="shared" ca="1" si="312"/>
        <v>55</v>
      </c>
      <c r="Y108">
        <f t="shared" ca="1" si="313"/>
        <v>0</v>
      </c>
      <c r="Z108" t="str">
        <f t="shared" ca="1" si="314"/>
        <v>999Lee Royalzz</v>
      </c>
      <c r="AA108">
        <f t="shared" ca="1" si="315"/>
        <v>109</v>
      </c>
      <c r="AB108">
        <f t="shared" si="316"/>
        <v>107</v>
      </c>
      <c r="AC108">
        <f t="shared" ca="1" si="317"/>
        <v>157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2</v>
      </c>
      <c r="H109">
        <f t="shared" ca="1" si="298"/>
        <v>33.333333333333329</v>
      </c>
      <c r="I109">
        <f t="shared" ca="1" si="292"/>
        <v>21.263333333333332</v>
      </c>
      <c r="J109">
        <f t="shared" ca="1" si="299"/>
        <v>23.263333333333332</v>
      </c>
      <c r="K109">
        <f t="shared" ca="1" si="300"/>
        <v>23.263333322433333</v>
      </c>
      <c r="L109">
        <f t="shared" ca="1" si="301"/>
        <v>30</v>
      </c>
      <c r="M109">
        <f t="shared" ca="1" si="302"/>
        <v>23.72</v>
      </c>
      <c r="N109">
        <f t="shared" ca="1" si="303"/>
        <v>71</v>
      </c>
      <c r="O109">
        <f t="shared" ca="1" si="304"/>
        <v>23.7199999891</v>
      </c>
      <c r="P109">
        <f t="shared" ca="1" si="305"/>
        <v>63</v>
      </c>
      <c r="Q109">
        <f t="shared" ca="1" si="306"/>
        <v>27</v>
      </c>
      <c r="R109">
        <f t="shared" ca="1" si="307"/>
        <v>5</v>
      </c>
      <c r="S109">
        <f t="shared" ca="1" si="308"/>
        <v>1</v>
      </c>
      <c r="T109">
        <f t="shared" ca="1" si="309"/>
        <v>40</v>
      </c>
      <c r="U109" t="str">
        <f t="shared" ca="1" si="293"/>
        <v>959998994972Dennis Harris</v>
      </c>
      <c r="V109">
        <f t="shared" ca="1" si="310"/>
        <v>46</v>
      </c>
      <c r="W109">
        <f t="shared" si="311"/>
        <v>108</v>
      </c>
      <c r="X109">
        <f t="shared" ca="1" si="312"/>
        <v>37</v>
      </c>
      <c r="Y109">
        <f t="shared" ca="1" si="313"/>
        <v>3</v>
      </c>
      <c r="Z109" t="str">
        <f t="shared" ca="1" si="314"/>
        <v>996Dennis Harriszz</v>
      </c>
      <c r="AA109">
        <f t="shared" ca="1" si="315"/>
        <v>47</v>
      </c>
      <c r="AB109">
        <f t="shared" si="316"/>
        <v>108</v>
      </c>
      <c r="AC109">
        <f t="shared" ca="1" si="317"/>
        <v>34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>
        <f t="shared" ca="1" si="378"/>
        <v>20.52</v>
      </c>
      <c r="CM109" t="str">
        <f t="shared" ca="1" si="379"/>
        <v>LOST</v>
      </c>
      <c r="CN109">
        <f t="shared" ca="1" si="380"/>
        <v>4</v>
      </c>
      <c r="CO109">
        <f t="shared" ca="1" si="381"/>
        <v>0</v>
      </c>
      <c r="CP109">
        <f t="shared" ca="1" si="382"/>
        <v>1</v>
      </c>
      <c r="CQ109">
        <f t="shared" ca="1" si="383"/>
        <v>0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4</v>
      </c>
      <c r="G110">
        <f t="shared" ca="1" si="297"/>
        <v>1</v>
      </c>
      <c r="H110">
        <f t="shared" ca="1" si="298"/>
        <v>25</v>
      </c>
      <c r="I110">
        <f t="shared" ca="1" si="292"/>
        <v>19.71</v>
      </c>
      <c r="J110">
        <f t="shared" ca="1" si="299"/>
        <v>20.71</v>
      </c>
      <c r="K110">
        <f t="shared" ca="1" si="300"/>
        <v>20.709999989</v>
      </c>
      <c r="L110">
        <f t="shared" ca="1" si="301"/>
        <v>160</v>
      </c>
      <c r="M110">
        <f t="shared" ca="1" si="302"/>
        <v>20.88</v>
      </c>
      <c r="N110">
        <f t="shared" ca="1" si="303"/>
        <v>95</v>
      </c>
      <c r="O110">
        <f t="shared" ca="1" si="304"/>
        <v>20.879999988999998</v>
      </c>
      <c r="P110">
        <f t="shared" ca="1" si="305"/>
        <v>30</v>
      </c>
      <c r="Q110">
        <f t="shared" ca="1" si="306"/>
        <v>12</v>
      </c>
      <c r="R110">
        <f t="shared" ca="1" si="307"/>
        <v>5</v>
      </c>
      <c r="S110">
        <f t="shared" ca="1" si="308"/>
        <v>0</v>
      </c>
      <c r="T110">
        <f t="shared" ca="1" si="309"/>
        <v>22</v>
      </c>
      <c r="U110" t="str">
        <f t="shared" ca="1" si="293"/>
        <v>977999994987Scott Golding</v>
      </c>
      <c r="V110">
        <f t="shared" ca="1" si="310"/>
        <v>81</v>
      </c>
      <c r="W110">
        <f t="shared" si="311"/>
        <v>109</v>
      </c>
      <c r="X110">
        <f t="shared" ca="1" si="312"/>
        <v>160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96</v>
      </c>
      <c r="AB110">
        <f t="shared" si="316"/>
        <v>109</v>
      </c>
      <c r="AC110">
        <f t="shared" ca="1" si="317"/>
        <v>107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20.04</v>
      </c>
      <c r="CM110" t="str">
        <f t="shared" ca="1" si="379"/>
        <v>LOST</v>
      </c>
      <c r="CN110">
        <f t="shared" ca="1" si="380"/>
        <v>4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111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0</v>
      </c>
      <c r="H111">
        <f t="shared" ca="1" si="298"/>
        <v>0</v>
      </c>
      <c r="I111">
        <f t="shared" ca="1" si="292"/>
        <v>18.93</v>
      </c>
      <c r="J111">
        <f t="shared" ca="1" si="299"/>
        <v>18.93</v>
      </c>
      <c r="K111">
        <f t="shared" ca="1" si="300"/>
        <v>18.929999988900001</v>
      </c>
      <c r="L111">
        <f t="shared" ca="1" si="301"/>
        <v>84</v>
      </c>
      <c r="M111">
        <f t="shared" ca="1" si="302"/>
        <v>21.57</v>
      </c>
      <c r="N111">
        <f t="shared" ca="1" si="303"/>
        <v>92</v>
      </c>
      <c r="O111">
        <f t="shared" ca="1" si="304"/>
        <v>21.569999988900001</v>
      </c>
      <c r="P111">
        <f t="shared" ca="1" si="305"/>
        <v>37</v>
      </c>
      <c r="Q111">
        <f t="shared" ca="1" si="306"/>
        <v>10</v>
      </c>
      <c r="R111">
        <f t="shared" ca="1" si="307"/>
        <v>7</v>
      </c>
      <c r="S111">
        <f t="shared" ca="1" si="308"/>
        <v>0</v>
      </c>
      <c r="T111">
        <f t="shared" ca="1" si="309"/>
        <v>24</v>
      </c>
      <c r="U111" t="str">
        <f t="shared" ca="1" si="293"/>
        <v>975999992989Mark Stephens</v>
      </c>
      <c r="V111">
        <f t="shared" ca="1" si="310"/>
        <v>76</v>
      </c>
      <c r="W111">
        <f t="shared" si="311"/>
        <v>110</v>
      </c>
      <c r="X111">
        <f t="shared" ca="1" si="312"/>
        <v>30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90</v>
      </c>
      <c r="AB111">
        <f t="shared" si="316"/>
        <v>110</v>
      </c>
      <c r="AC111">
        <f t="shared" ca="1" si="317"/>
        <v>63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>
        <f t="shared" ca="1" si="378"/>
        <v>18.86</v>
      </c>
      <c r="CM111" t="str">
        <f t="shared" ca="1" si="379"/>
        <v>LOST</v>
      </c>
      <c r="CN111">
        <f t="shared" ca="1" si="380"/>
        <v>4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14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0</v>
      </c>
      <c r="H112">
        <f t="shared" ca="1" si="298"/>
        <v>0</v>
      </c>
      <c r="I112">
        <f t="shared" ca="1" si="292"/>
        <v>16.98</v>
      </c>
      <c r="J112">
        <f t="shared" ca="1" si="299"/>
        <v>16.98</v>
      </c>
      <c r="K112">
        <f t="shared" ca="1" si="300"/>
        <v>16.979999988799999</v>
      </c>
      <c r="L112">
        <f t="shared" ca="1" si="301"/>
        <v>111</v>
      </c>
      <c r="M112">
        <f t="shared" ca="1" si="302"/>
        <v>16.98</v>
      </c>
      <c r="N112">
        <f t="shared" ca="1" si="303"/>
        <v>112</v>
      </c>
      <c r="O112">
        <f t="shared" ca="1" si="304"/>
        <v>16.979999988799999</v>
      </c>
      <c r="P112">
        <f t="shared" ca="1" si="305"/>
        <v>84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343</v>
      </c>
      <c r="W112">
        <f t="shared" si="311"/>
        <v>111</v>
      </c>
      <c r="X112">
        <f t="shared" ca="1" si="312"/>
        <v>63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105</v>
      </c>
      <c r="AB112">
        <f t="shared" si="316"/>
        <v>111</v>
      </c>
      <c r="AC112">
        <f t="shared" ca="1" si="317"/>
        <v>213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37</v>
      </c>
      <c r="M113">
        <f t="shared" ca="1" si="302"/>
        <v>0</v>
      </c>
      <c r="N113">
        <f t="shared" ca="1" si="303"/>
        <v>113</v>
      </c>
      <c r="O113">
        <f t="shared" ca="1" si="304"/>
        <v>-1</v>
      </c>
      <c r="P113">
        <f t="shared" ca="1" si="305"/>
        <v>111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82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</v>
      </c>
      <c r="M114">
        <f t="shared" ca="1" si="302"/>
        <v>0</v>
      </c>
      <c r="N114">
        <f t="shared" ca="1" si="303"/>
        <v>113</v>
      </c>
      <c r="O114">
        <f t="shared" ca="1" si="304"/>
        <v>-1</v>
      </c>
      <c r="P114">
        <f t="shared" ca="1" si="305"/>
        <v>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160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</v>
      </c>
      <c r="M115">
        <f t="shared" ca="1" si="302"/>
        <v>0</v>
      </c>
      <c r="N115">
        <f t="shared" ca="1" si="303"/>
        <v>113</v>
      </c>
      <c r="O115">
        <f t="shared" ca="1" si="304"/>
        <v>-1</v>
      </c>
      <c r="P115">
        <f t="shared" ca="1" si="305"/>
        <v>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33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</v>
      </c>
      <c r="M116">
        <f t="shared" ca="1" si="302"/>
        <v>0</v>
      </c>
      <c r="N116">
        <f t="shared" ca="1" si="303"/>
        <v>113</v>
      </c>
      <c r="O116">
        <f t="shared" ca="1" si="304"/>
        <v>-1</v>
      </c>
      <c r="P116">
        <f t="shared" ca="1" si="305"/>
        <v>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35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</v>
      </c>
      <c r="M117">
        <f t="shared" ca="1" si="302"/>
        <v>0</v>
      </c>
      <c r="N117">
        <f t="shared" ca="1" si="303"/>
        <v>113</v>
      </c>
      <c r="O117">
        <f t="shared" ca="1" si="304"/>
        <v>-1</v>
      </c>
      <c r="P117">
        <f t="shared" ca="1" si="305"/>
        <v>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</v>
      </c>
      <c r="M118">
        <f t="shared" ca="1" si="302"/>
        <v>0</v>
      </c>
      <c r="N118">
        <f t="shared" ca="1" si="303"/>
        <v>113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182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</v>
      </c>
      <c r="M119">
        <f t="shared" ca="1" si="302"/>
        <v>0</v>
      </c>
      <c r="N119">
        <f t="shared" ca="1" si="303"/>
        <v>113</v>
      </c>
      <c r="O119">
        <f t="shared" ca="1" si="304"/>
        <v>-1</v>
      </c>
      <c r="P119">
        <f t="shared" ca="1" si="305"/>
        <v>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234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</v>
      </c>
      <c r="M120">
        <f t="shared" ca="1" si="302"/>
        <v>0</v>
      </c>
      <c r="N120">
        <f t="shared" ca="1" si="303"/>
        <v>113</v>
      </c>
      <c r="O120">
        <f t="shared" ca="1" si="304"/>
        <v>-1</v>
      </c>
      <c r="P120">
        <f t="shared" ca="1" si="305"/>
        <v>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210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</v>
      </c>
      <c r="M121">
        <f t="shared" ca="1" si="302"/>
        <v>0</v>
      </c>
      <c r="N121">
        <f t="shared" ca="1" si="303"/>
        <v>113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76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113</v>
      </c>
      <c r="O122">
        <f t="shared" ca="1" si="304"/>
        <v>-1</v>
      </c>
      <c r="P122">
        <f t="shared" ca="1" si="305"/>
        <v>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209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</v>
      </c>
      <c r="M123">
        <f t="shared" ca="1" si="302"/>
        <v>0</v>
      </c>
      <c r="N123">
        <f t="shared" ca="1" si="303"/>
        <v>113</v>
      </c>
      <c r="O123">
        <f t="shared" ca="1" si="304"/>
        <v>-1</v>
      </c>
      <c r="P123">
        <f t="shared" ca="1" si="305"/>
        <v>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81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113</v>
      </c>
      <c r="O124">
        <f t="shared" ca="1" si="304"/>
        <v>-1</v>
      </c>
      <c r="P124">
        <f t="shared" ca="1" si="305"/>
        <v>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113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113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6</v>
      </c>
      <c r="H127">
        <f t="shared" ca="1" si="298"/>
        <v>100</v>
      </c>
      <c r="I127">
        <f t="shared" ca="1" si="292"/>
        <v>25.16</v>
      </c>
      <c r="J127">
        <f t="shared" ca="1" si="299"/>
        <v>31.16</v>
      </c>
      <c r="K127">
        <f t="shared" ca="1" si="300"/>
        <v>31.159999987300001</v>
      </c>
      <c r="L127">
        <f t="shared" ca="1" si="301"/>
        <v>2</v>
      </c>
      <c r="M127">
        <f t="shared" ca="1" si="302"/>
        <v>28.47</v>
      </c>
      <c r="N127">
        <f t="shared" ca="1" si="303"/>
        <v>16</v>
      </c>
      <c r="O127">
        <f t="shared" ca="1" si="304"/>
        <v>28.4699999873</v>
      </c>
      <c r="P127">
        <f t="shared" ca="1" si="305"/>
        <v>2</v>
      </c>
      <c r="Q127">
        <f t="shared" ca="1" si="306"/>
        <v>36</v>
      </c>
      <c r="R127">
        <f t="shared" ca="1" si="307"/>
        <v>14</v>
      </c>
      <c r="S127">
        <f t="shared" ca="1" si="308"/>
        <v>1</v>
      </c>
      <c r="T127">
        <f t="shared" ca="1" si="309"/>
        <v>67</v>
      </c>
      <c r="U127" t="str">
        <f t="shared" ca="1" si="293"/>
        <v>932998985963Gary Eastwood</v>
      </c>
      <c r="V127">
        <f t="shared" ca="1" si="310"/>
        <v>7</v>
      </c>
      <c r="W127">
        <f t="shared" si="311"/>
        <v>126</v>
      </c>
      <c r="X127" t="e">
        <f t="shared" ca="1" si="312"/>
        <v>#N/A</v>
      </c>
      <c r="Y127">
        <f t="shared" ca="1" si="313"/>
        <v>10</v>
      </c>
      <c r="Z127" t="str">
        <f t="shared" ca="1" si="314"/>
        <v>989Gary Eastwoodzz</v>
      </c>
      <c r="AA127">
        <f t="shared" ca="1" si="315"/>
        <v>1</v>
      </c>
      <c r="AB127">
        <f t="shared" si="316"/>
        <v>126</v>
      </c>
      <c r="AC127" t="e">
        <f t="shared" ca="1" si="317"/>
        <v>#N/A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>
        <f t="shared" ca="1" si="378"/>
        <v>25.3</v>
      </c>
      <c r="CM127" t="str">
        <f t="shared" ca="1" si="379"/>
        <v>WON</v>
      </c>
      <c r="CN127">
        <f t="shared" ca="1" si="380"/>
        <v>6</v>
      </c>
      <c r="CO127">
        <f t="shared" ca="1" si="381"/>
        <v>1</v>
      </c>
      <c r="CP127">
        <f t="shared" ca="1" si="382"/>
        <v>1</v>
      </c>
      <c r="CQ127">
        <f t="shared" ca="1" si="383"/>
        <v>2</v>
      </c>
      <c r="CR127">
        <f t="shared" ca="1" si="384"/>
        <v>20</v>
      </c>
      <c r="CS127">
        <f t="shared" ca="1" si="385"/>
        <v>0</v>
      </c>
      <c r="CT127">
        <f t="shared" ca="1" si="386"/>
        <v>2</v>
      </c>
      <c r="CU127">
        <f t="shared" ca="1" si="387"/>
        <v>0</v>
      </c>
      <c r="CV127">
        <f t="shared" ca="1" si="388"/>
        <v>40</v>
      </c>
      <c r="CW127">
        <f t="shared" ca="1" si="389"/>
        <v>48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5</v>
      </c>
      <c r="G128">
        <f t="shared" ca="1" si="297"/>
        <v>3</v>
      </c>
      <c r="H128">
        <f t="shared" ca="1" si="298"/>
        <v>60</v>
      </c>
      <c r="I128">
        <f t="shared" ca="1" si="292"/>
        <v>25.080000000000002</v>
      </c>
      <c r="J128">
        <f t="shared" ca="1" si="299"/>
        <v>28.080000000000002</v>
      </c>
      <c r="K128">
        <f t="shared" ca="1" si="300"/>
        <v>28.079999987200001</v>
      </c>
      <c r="L128">
        <f t="shared" ca="1" si="301"/>
        <v>2</v>
      </c>
      <c r="M128">
        <f t="shared" ca="1" si="302"/>
        <v>27.75</v>
      </c>
      <c r="N128">
        <f t="shared" ca="1" si="303"/>
        <v>21</v>
      </c>
      <c r="O128">
        <f t="shared" ca="1" si="304"/>
        <v>27.749999987199999</v>
      </c>
      <c r="P128">
        <f t="shared" ca="1" si="305"/>
        <v>2</v>
      </c>
      <c r="Q128">
        <f t="shared" ca="1" si="306"/>
        <v>25</v>
      </c>
      <c r="R128">
        <f t="shared" ca="1" si="307"/>
        <v>6</v>
      </c>
      <c r="S128">
        <f t="shared" ca="1" si="308"/>
        <v>3</v>
      </c>
      <c r="T128">
        <f t="shared" ca="1" si="309"/>
        <v>46</v>
      </c>
      <c r="U128" t="str">
        <f t="shared" ca="1" si="293"/>
        <v>953996993974Rees Hall</v>
      </c>
      <c r="V128">
        <f t="shared" ca="1" si="310"/>
        <v>38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996Rees Hallzz</v>
      </c>
      <c r="AA128">
        <f t="shared" ca="1" si="315"/>
        <v>58</v>
      </c>
      <c r="AB128">
        <f t="shared" si="316"/>
        <v>127</v>
      </c>
      <c r="AC128" t="e">
        <f t="shared" ca="1" si="317"/>
        <v>#N/A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>
        <f t="shared" ca="1" si="378"/>
        <v>26.84</v>
      </c>
      <c r="CM128" t="str">
        <f t="shared" ca="1" si="379"/>
        <v>WON</v>
      </c>
      <c r="CN128">
        <f t="shared" ca="1" si="380"/>
        <v>7</v>
      </c>
      <c r="CO128">
        <f t="shared" ca="1" si="381"/>
        <v>0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61</v>
      </c>
      <c r="CT128">
        <f t="shared" ca="1" si="386"/>
        <v>81</v>
      </c>
      <c r="CU128">
        <f t="shared" ca="1" si="387"/>
        <v>40</v>
      </c>
      <c r="CV128">
        <f t="shared" ca="1" si="388"/>
        <v>0</v>
      </c>
      <c r="CW128">
        <f t="shared" ca="1" si="389"/>
        <v>0</v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5</v>
      </c>
      <c r="H129">
        <f t="shared" ca="1" si="298"/>
        <v>100</v>
      </c>
      <c r="I129">
        <f t="shared" ca="1" si="292"/>
        <v>25.012</v>
      </c>
      <c r="J129">
        <f t="shared" ca="1" si="299"/>
        <v>30.012</v>
      </c>
      <c r="K129">
        <f t="shared" ca="1" si="300"/>
        <v>30.011999987100001</v>
      </c>
      <c r="L129">
        <f t="shared" ca="1" si="301"/>
        <v>2</v>
      </c>
      <c r="M129">
        <f t="shared" ca="1" si="302"/>
        <v>27.01</v>
      </c>
      <c r="N129">
        <f t="shared" ca="1" si="303"/>
        <v>29</v>
      </c>
      <c r="O129">
        <f t="shared" ca="1" si="304"/>
        <v>27.009999987100002</v>
      </c>
      <c r="P129">
        <f t="shared" ca="1" si="305"/>
        <v>2</v>
      </c>
      <c r="Q129">
        <f t="shared" ca="1" si="306"/>
        <v>30</v>
      </c>
      <c r="R129">
        <f t="shared" ca="1" si="307"/>
        <v>10</v>
      </c>
      <c r="S129">
        <f t="shared" ca="1" si="308"/>
        <v>2</v>
      </c>
      <c r="T129">
        <f t="shared" ca="1" si="309"/>
        <v>56</v>
      </c>
      <c r="U129" t="str">
        <f t="shared" ca="1" si="293"/>
        <v>943997989969Phil Wathen</v>
      </c>
      <c r="V129">
        <f t="shared" ca="1" si="310"/>
        <v>17</v>
      </c>
      <c r="W129">
        <f t="shared" si="311"/>
        <v>128</v>
      </c>
      <c r="X129" t="e">
        <f t="shared" ca="1" si="312"/>
        <v>#N/A</v>
      </c>
      <c r="Y129">
        <f t="shared" ca="1" si="313"/>
        <v>7</v>
      </c>
      <c r="Z129" t="str">
        <f t="shared" ca="1" si="314"/>
        <v>992Phil Wathenzz</v>
      </c>
      <c r="AA129">
        <f t="shared" ca="1" si="315"/>
        <v>14</v>
      </c>
      <c r="AB129">
        <f t="shared" si="316"/>
        <v>128</v>
      </c>
      <c r="AC129" t="e">
        <f t="shared" ca="1" si="317"/>
        <v>#N/A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>
        <f t="shared" ca="1" si="378"/>
        <v>26.95</v>
      </c>
      <c r="CM129" t="str">
        <f t="shared" ca="1" si="379"/>
        <v>WON</v>
      </c>
      <c r="CN129">
        <f t="shared" ca="1" si="380"/>
        <v>7</v>
      </c>
      <c r="CO129">
        <f t="shared" ca="1" si="381"/>
        <v>1</v>
      </c>
      <c r="CP129">
        <f t="shared" ca="1" si="382"/>
        <v>1</v>
      </c>
      <c r="CQ129">
        <f t="shared" ca="1" si="383"/>
        <v>2</v>
      </c>
      <c r="CR129">
        <f t="shared" ca="1" si="384"/>
        <v>120</v>
      </c>
      <c r="CS129">
        <f t="shared" ca="1" si="385"/>
        <v>36</v>
      </c>
      <c r="CT129">
        <f t="shared" ca="1" si="386"/>
        <v>20</v>
      </c>
      <c r="CU129">
        <f t="shared" ca="1" si="387"/>
        <v>0</v>
      </c>
      <c r="CV129">
        <f t="shared" ca="1" si="388"/>
        <v>104</v>
      </c>
      <c r="CW129">
        <f t="shared" ca="1" si="389"/>
        <v>0</v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7"/>
        <v>1</v>
      </c>
      <c r="H130">
        <f t="shared" ca="1" si="298"/>
        <v>20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22.364000000000001</v>
      </c>
      <c r="J130">
        <f t="shared" ca="1" si="299"/>
        <v>23.364000000000001</v>
      </c>
      <c r="K130">
        <f t="shared" ca="1" si="300"/>
        <v>23.363999987</v>
      </c>
      <c r="L130">
        <f t="shared" ca="1" si="301"/>
        <v>2</v>
      </c>
      <c r="M130">
        <f t="shared" ca="1" si="302"/>
        <v>26.76</v>
      </c>
      <c r="N130">
        <f t="shared" ca="1" si="303"/>
        <v>31</v>
      </c>
      <c r="O130">
        <f t="shared" ca="1" si="304"/>
        <v>26.759999987</v>
      </c>
      <c r="P130">
        <f t="shared" ca="1" si="305"/>
        <v>2</v>
      </c>
      <c r="Q130">
        <f t="shared" ca="1" si="306"/>
        <v>24</v>
      </c>
      <c r="R130">
        <f t="shared" ca="1" si="307"/>
        <v>8</v>
      </c>
      <c r="S130">
        <f t="shared" ca="1" si="308"/>
        <v>0</v>
      </c>
      <c r="T130">
        <f t="shared" ca="1" si="309"/>
        <v>40</v>
      </c>
      <c r="U130" t="str">
        <f t="shared" ref="U130:U193" ca="1" si="584">(999-T130)&amp;(999-S130)&amp;(999-R130)&amp;(999-Q130)&amp;B130</f>
        <v>959999991975Luke Wathen</v>
      </c>
      <c r="V130">
        <f t="shared" ca="1" si="310"/>
        <v>48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996Luke Wathenzz</v>
      </c>
      <c r="AA130">
        <f t="shared" ca="1" si="315"/>
        <v>53</v>
      </c>
      <c r="AB130">
        <f t="shared" si="316"/>
        <v>129</v>
      </c>
      <c r="AC130" t="e">
        <f t="shared" ca="1" si="317"/>
        <v>#N/A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26.76</v>
      </c>
      <c r="CM130" t="str">
        <f t="shared" ca="1" si="379"/>
        <v>LOST</v>
      </c>
      <c r="CN130">
        <f t="shared" ca="1" si="380"/>
        <v>7</v>
      </c>
      <c r="CO130">
        <f t="shared" ca="1" si="381"/>
        <v>1</v>
      </c>
      <c r="CP130">
        <f t="shared" ca="1" si="382"/>
        <v>0</v>
      </c>
      <c r="CQ130">
        <f t="shared" ca="1" si="383"/>
        <v>0</v>
      </c>
      <c r="CR130">
        <f t="shared" ca="1" si="384"/>
        <v>0</v>
      </c>
      <c r="CS130">
        <f t="shared" ca="1" si="385"/>
        <v>40</v>
      </c>
      <c r="CT130">
        <f t="shared" ca="1" si="386"/>
        <v>0</v>
      </c>
      <c r="CU130">
        <f t="shared" ca="1" si="387"/>
        <v>0</v>
      </c>
      <c r="CV130">
        <f t="shared" ca="1" si="388"/>
        <v>0</v>
      </c>
      <c r="CW130">
        <f t="shared" ca="1" si="389"/>
        <v>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50</v>
      </c>
      <c r="I131">
        <f t="shared" ca="1" si="583"/>
        <v>20.932499999999997</v>
      </c>
      <c r="J131">
        <f t="shared" ref="J131:J194" ca="1" si="590">I131+G131</f>
        <v>22.932499999999997</v>
      </c>
      <c r="K131">
        <f t="shared" ref="K131:K194" ca="1" si="591">IF(J131=0,-1,J131-ROW()/10^10)</f>
        <v>22.932499986899998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83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21</v>
      </c>
      <c r="R131">
        <f t="shared" ref="R131:R194" ca="1" si="598">SUM(AG131,AS131,BE131,BQ131,CC131,CO131,DA131,DM131,DY131,EK131,EW131,FI131,FU131,GG131,GS131,HE131,HQ131,IC131,IO131,JA131,JM131,JY131,KK131,KW131,LI131,LU131)</f>
        <v>2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34</v>
      </c>
      <c r="U131" t="str">
        <f t="shared" ca="1" si="584"/>
        <v>965996997978Steve Cole</v>
      </c>
      <c r="V131">
        <f t="shared" ref="V131:V194" ca="1" si="601">COUNTIF($U$2:$U$351,"&lt;="&amp;U131)</f>
        <v>56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997Steve Colezz</v>
      </c>
      <c r="AA131">
        <f t="shared" ref="AA131:AA194" ca="1" si="606">COUNTIF($Z$2:$Z$351,"&lt;="&amp;Z131)</f>
        <v>75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88"/>
        <v>2</v>
      </c>
      <c r="H132">
        <f t="shared" ca="1" si="589"/>
        <v>50</v>
      </c>
      <c r="I132">
        <f t="shared" ca="1" si="583"/>
        <v>21.162500000000001</v>
      </c>
      <c r="J132">
        <f t="shared" ca="1" si="590"/>
        <v>23.162500000000001</v>
      </c>
      <c r="K132">
        <f t="shared" ca="1" si="591"/>
        <v>23.1624999868</v>
      </c>
      <c r="L132">
        <f t="shared" ca="1" si="592"/>
        <v>2</v>
      </c>
      <c r="M132">
        <f t="shared" ca="1" si="593"/>
        <v>22.81</v>
      </c>
      <c r="N132">
        <f t="shared" ca="1" si="594"/>
        <v>78</v>
      </c>
      <c r="O132">
        <f t="shared" ca="1" si="595"/>
        <v>22.809999986799998</v>
      </c>
      <c r="P132">
        <f t="shared" ca="1" si="596"/>
        <v>2</v>
      </c>
      <c r="Q132">
        <f t="shared" ca="1" si="597"/>
        <v>22</v>
      </c>
      <c r="R132">
        <f t="shared" ca="1" si="598"/>
        <v>3</v>
      </c>
      <c r="S132">
        <f t="shared" ca="1" si="599"/>
        <v>2</v>
      </c>
      <c r="T132">
        <f t="shared" ca="1" si="600"/>
        <v>34</v>
      </c>
      <c r="U132" t="str">
        <f t="shared" ca="1" si="584"/>
        <v>965997996977Rob Arthur</v>
      </c>
      <c r="V132">
        <f t="shared" ca="1" si="601"/>
        <v>57</v>
      </c>
      <c r="W132">
        <f t="shared" si="602"/>
        <v>131</v>
      </c>
      <c r="X132" t="e">
        <f t="shared" ca="1" si="603"/>
        <v>#N/A</v>
      </c>
      <c r="Y132">
        <f t="shared" ca="1" si="604"/>
        <v>3</v>
      </c>
      <c r="Z132" t="str">
        <f t="shared" ca="1" si="605"/>
        <v>996Rob Arthurzz</v>
      </c>
      <c r="AA132">
        <f t="shared" ca="1" si="606"/>
        <v>60</v>
      </c>
      <c r="AB132">
        <f t="shared" si="607"/>
        <v>131</v>
      </c>
      <c r="AC132" t="e">
        <f t="shared" ca="1" si="608"/>
        <v>#N/A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>
        <f t="shared" ca="1" si="669"/>
        <v>22.34</v>
      </c>
      <c r="CM132" t="str">
        <f t="shared" ca="1" si="670"/>
        <v>WON</v>
      </c>
      <c r="CN132">
        <f t="shared" ca="1" si="671"/>
        <v>3</v>
      </c>
      <c r="CO132">
        <f t="shared" ca="1" si="672"/>
        <v>1</v>
      </c>
      <c r="CP132">
        <f t="shared" ca="1" si="673"/>
        <v>0</v>
      </c>
      <c r="CQ132">
        <f t="shared" ca="1" si="674"/>
        <v>1</v>
      </c>
      <c r="CR132">
        <f t="shared" ca="1" si="675"/>
        <v>0</v>
      </c>
      <c r="CS132">
        <f t="shared" ca="1" si="676"/>
        <v>46</v>
      </c>
      <c r="CT132">
        <f t="shared" ca="1" si="677"/>
        <v>10</v>
      </c>
      <c r="CU132">
        <f t="shared" ca="1" si="678"/>
        <v>0</v>
      </c>
      <c r="CV132">
        <f t="shared" ca="1" si="679"/>
        <v>6</v>
      </c>
      <c r="CW132">
        <f t="shared" ca="1" si="680"/>
        <v>0</v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88"/>
        <v>4</v>
      </c>
      <c r="H133">
        <f t="shared" ca="1" si="589"/>
        <v>66.666666666666657</v>
      </c>
      <c r="I133">
        <f t="shared" ca="1" si="583"/>
        <v>26.158333333333335</v>
      </c>
      <c r="J133">
        <f t="shared" ca="1" si="590"/>
        <v>30.158333333333335</v>
      </c>
      <c r="K133">
        <f t="shared" ca="1" si="591"/>
        <v>30.158333320033336</v>
      </c>
      <c r="L133">
        <f t="shared" ca="1" si="592"/>
        <v>2</v>
      </c>
      <c r="M133">
        <f t="shared" ca="1" si="593"/>
        <v>28.84</v>
      </c>
      <c r="N133">
        <f t="shared" ca="1" si="594"/>
        <v>15</v>
      </c>
      <c r="O133">
        <f t="shared" ca="1" si="595"/>
        <v>28.839999986700001</v>
      </c>
      <c r="P133">
        <f t="shared" ca="1" si="596"/>
        <v>2</v>
      </c>
      <c r="Q133">
        <f t="shared" ca="1" si="597"/>
        <v>24</v>
      </c>
      <c r="R133">
        <f t="shared" ca="1" si="598"/>
        <v>18</v>
      </c>
      <c r="S133">
        <f t="shared" ca="1" si="599"/>
        <v>3</v>
      </c>
      <c r="T133">
        <f t="shared" ca="1" si="600"/>
        <v>69</v>
      </c>
      <c r="U133" t="str">
        <f t="shared" ca="1" si="584"/>
        <v>930996981975Alan Casey</v>
      </c>
      <c r="V133">
        <f t="shared" ca="1" si="601"/>
        <v>5</v>
      </c>
      <c r="W133">
        <f t="shared" si="602"/>
        <v>132</v>
      </c>
      <c r="X133" t="e">
        <f t="shared" ca="1" si="603"/>
        <v>#N/A</v>
      </c>
      <c r="Y133">
        <f t="shared" ca="1" si="604"/>
        <v>5</v>
      </c>
      <c r="Z133" t="str">
        <f t="shared" ca="1" si="605"/>
        <v>994Alan Caseyzz</v>
      </c>
      <c r="AA133">
        <f t="shared" ca="1" si="606"/>
        <v>25</v>
      </c>
      <c r="AB133">
        <f t="shared" si="607"/>
        <v>132</v>
      </c>
      <c r="AC133" t="e">
        <f t="shared" ca="1" si="608"/>
        <v>#N/A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>
        <f t="shared" ca="1" si="669"/>
        <v>28.84</v>
      </c>
      <c r="CM133" t="str">
        <f t="shared" ca="1" si="670"/>
        <v>WON</v>
      </c>
      <c r="CN133">
        <f t="shared" ca="1" si="671"/>
        <v>4</v>
      </c>
      <c r="CO133">
        <f t="shared" ca="1" si="672"/>
        <v>4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40</v>
      </c>
      <c r="CT133">
        <f t="shared" ca="1" si="677"/>
        <v>40</v>
      </c>
      <c r="CU133">
        <f t="shared" ca="1" si="678"/>
        <v>0</v>
      </c>
      <c r="CV133">
        <f t="shared" ca="1" si="679"/>
        <v>0</v>
      </c>
      <c r="CW133">
        <f t="shared" ca="1" si="680"/>
        <v>78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3</v>
      </c>
      <c r="H134">
        <f t="shared" ca="1" si="589"/>
        <v>60</v>
      </c>
      <c r="I134">
        <f t="shared" ca="1" si="583"/>
        <v>22.492000000000001</v>
      </c>
      <c r="J134">
        <f t="shared" ca="1" si="590"/>
        <v>25.492000000000001</v>
      </c>
      <c r="K134">
        <f t="shared" ca="1" si="591"/>
        <v>25.4919999866</v>
      </c>
      <c r="L134">
        <f t="shared" ca="1" si="592"/>
        <v>2</v>
      </c>
      <c r="M134">
        <f t="shared" ca="1" si="593"/>
        <v>27.33</v>
      </c>
      <c r="N134">
        <f t="shared" ca="1" si="594"/>
        <v>24</v>
      </c>
      <c r="O134">
        <f t="shared" ca="1" si="595"/>
        <v>27.329999986599997</v>
      </c>
      <c r="P134">
        <f t="shared" ca="1" si="596"/>
        <v>2</v>
      </c>
      <c r="Q134">
        <f t="shared" ca="1" si="597"/>
        <v>21</v>
      </c>
      <c r="R134">
        <f t="shared" ca="1" si="598"/>
        <v>5</v>
      </c>
      <c r="S134">
        <f t="shared" ca="1" si="599"/>
        <v>1</v>
      </c>
      <c r="T134">
        <f t="shared" ca="1" si="600"/>
        <v>34</v>
      </c>
      <c r="U134" t="str">
        <f t="shared" ca="1" si="584"/>
        <v>965998994978Dave Horan</v>
      </c>
      <c r="V134">
        <f t="shared" ca="1" si="601"/>
        <v>58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Horanzz</v>
      </c>
      <c r="AA134">
        <f t="shared" ca="1" si="606"/>
        <v>32</v>
      </c>
      <c r="AB134">
        <f t="shared" si="607"/>
        <v>133</v>
      </c>
      <c r="AC134" t="e">
        <f t="shared" ca="1" si="608"/>
        <v>#N/A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>
        <f t="shared" ca="1" si="669"/>
        <v>18.350000000000001</v>
      </c>
      <c r="CM134" t="str">
        <f t="shared" ca="1" si="670"/>
        <v>WON</v>
      </c>
      <c r="CN134">
        <f t="shared" ca="1" si="671"/>
        <v>4</v>
      </c>
      <c r="CO134">
        <f t="shared" ca="1" si="672"/>
        <v>1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4</v>
      </c>
      <c r="CT134">
        <f t="shared" ca="1" si="677"/>
        <v>0</v>
      </c>
      <c r="CU134">
        <f t="shared" ca="1" si="678"/>
        <v>80</v>
      </c>
      <c r="CV134">
        <f t="shared" ca="1" si="679"/>
        <v>60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61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43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92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3</v>
      </c>
      <c r="H136">
        <f t="shared" ca="1" si="589"/>
        <v>75</v>
      </c>
      <c r="I136">
        <f t="shared" ca="1" si="583"/>
        <v>22.027500000000003</v>
      </c>
      <c r="J136">
        <f t="shared" ca="1" si="590"/>
        <v>25.027500000000003</v>
      </c>
      <c r="K136">
        <f t="shared" ca="1" si="591"/>
        <v>25.027499986400002</v>
      </c>
      <c r="L136">
        <f t="shared" ca="1" si="592"/>
        <v>2</v>
      </c>
      <c r="M136">
        <f t="shared" ca="1" si="593"/>
        <v>25.76</v>
      </c>
      <c r="N136">
        <f t="shared" ca="1" si="594"/>
        <v>48</v>
      </c>
      <c r="O136">
        <f t="shared" ca="1" si="595"/>
        <v>25.7599999864</v>
      </c>
      <c r="P136">
        <f t="shared" ca="1" si="596"/>
        <v>2</v>
      </c>
      <c r="Q136">
        <f t="shared" ca="1" si="597"/>
        <v>13</v>
      </c>
      <c r="R136">
        <f t="shared" ca="1" si="598"/>
        <v>10</v>
      </c>
      <c r="S136">
        <f t="shared" ca="1" si="599"/>
        <v>4</v>
      </c>
      <c r="T136">
        <f t="shared" ca="1" si="600"/>
        <v>45</v>
      </c>
      <c r="U136" t="str">
        <f t="shared" ca="1" si="584"/>
        <v>954995989986John Jenkinson</v>
      </c>
      <c r="V136">
        <f t="shared" ca="1" si="601"/>
        <v>40</v>
      </c>
      <c r="W136">
        <f t="shared" si="602"/>
        <v>135</v>
      </c>
      <c r="X136" t="e">
        <f t="shared" ca="1" si="603"/>
        <v>#N/A</v>
      </c>
      <c r="Y136">
        <f t="shared" ca="1" si="604"/>
        <v>4</v>
      </c>
      <c r="Z136" t="str">
        <f t="shared" ca="1" si="605"/>
        <v>995John Jenkinsonzz</v>
      </c>
      <c r="AA136">
        <f t="shared" ca="1" si="606"/>
        <v>35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>
        <f t="shared" ca="1" si="669"/>
        <v>20.59</v>
      </c>
      <c r="CM136" t="str">
        <f t="shared" ca="1" si="670"/>
        <v>WON</v>
      </c>
      <c r="CN136">
        <f t="shared" ca="1" si="671"/>
        <v>3</v>
      </c>
      <c r="CO136">
        <f t="shared" ca="1" si="672"/>
        <v>1</v>
      </c>
      <c r="CP136">
        <f t="shared" ca="1" si="673"/>
        <v>1</v>
      </c>
      <c r="CQ136">
        <f t="shared" ca="1" si="674"/>
        <v>1</v>
      </c>
      <c r="CR136">
        <f t="shared" ca="1" si="675"/>
        <v>0</v>
      </c>
      <c r="CS136">
        <f t="shared" ca="1" si="676"/>
        <v>40</v>
      </c>
      <c r="CT136">
        <f t="shared" ca="1" si="677"/>
        <v>2</v>
      </c>
      <c r="CU136">
        <f t="shared" ca="1" si="678"/>
        <v>35</v>
      </c>
      <c r="CV136">
        <f t="shared" ca="1" si="679"/>
        <v>0</v>
      </c>
      <c r="CW136">
        <f t="shared" ca="1" si="680"/>
        <v>0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2</v>
      </c>
      <c r="M137">
        <f t="shared" ca="1" si="593"/>
        <v>0</v>
      </c>
      <c r="N137">
        <f t="shared" ca="1" si="594"/>
        <v>113</v>
      </c>
      <c r="O137">
        <f t="shared" ca="1" si="595"/>
        <v>-1</v>
      </c>
      <c r="P137">
        <f t="shared" ca="1" si="596"/>
        <v>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113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113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113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113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113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113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113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113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113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113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113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113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113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113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88"/>
        <v>3</v>
      </c>
      <c r="H152">
        <f t="shared" ca="1" si="589"/>
        <v>50</v>
      </c>
      <c r="I152">
        <f t="shared" ca="1" si="583"/>
        <v>24.084999999999997</v>
      </c>
      <c r="J152">
        <f t="shared" ca="1" si="590"/>
        <v>27.084999999999997</v>
      </c>
      <c r="K152">
        <f t="shared" ca="1" si="591"/>
        <v>27.084999984799996</v>
      </c>
      <c r="L152">
        <f t="shared" ca="1" si="592"/>
        <v>2</v>
      </c>
      <c r="M152">
        <f t="shared" ca="1" si="593"/>
        <v>28.9</v>
      </c>
      <c r="N152">
        <f t="shared" ca="1" si="594"/>
        <v>12</v>
      </c>
      <c r="O152">
        <f t="shared" ca="1" si="595"/>
        <v>28.899999984799997</v>
      </c>
      <c r="P152">
        <f t="shared" ca="1" si="596"/>
        <v>2</v>
      </c>
      <c r="Q152">
        <f t="shared" ca="1" si="597"/>
        <v>30</v>
      </c>
      <c r="R152">
        <f t="shared" ca="1" si="598"/>
        <v>10</v>
      </c>
      <c r="S152">
        <f t="shared" ca="1" si="599"/>
        <v>0</v>
      </c>
      <c r="T152">
        <f t="shared" ca="1" si="600"/>
        <v>50</v>
      </c>
      <c r="U152" t="str">
        <f t="shared" ca="1" si="584"/>
        <v>949999989969Nev Wright</v>
      </c>
      <c r="V152">
        <f t="shared" ca="1" si="601"/>
        <v>33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996Nev Wrightzz</v>
      </c>
      <c r="AA152">
        <f t="shared" ca="1" si="606"/>
        <v>55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20.8</v>
      </c>
      <c r="BC152" t="str">
        <f t="shared" ca="1" si="634"/>
        <v>LOST</v>
      </c>
      <c r="BD152">
        <f t="shared" ca="1" si="635"/>
        <v>2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3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>
        <f t="shared" ca="1" si="669"/>
        <v>26.88</v>
      </c>
      <c r="CM152" t="str">
        <f t="shared" ca="1" si="670"/>
        <v>WON</v>
      </c>
      <c r="CN152">
        <f t="shared" ca="1" si="671"/>
        <v>6</v>
      </c>
      <c r="CO152">
        <f t="shared" ca="1" si="672"/>
        <v>3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0</v>
      </c>
      <c r="CT152">
        <f t="shared" ca="1" si="677"/>
        <v>0</v>
      </c>
      <c r="CU152">
        <f t="shared" ca="1" si="678"/>
        <v>52</v>
      </c>
      <c r="CV152">
        <f t="shared" ca="1" si="679"/>
        <v>32</v>
      </c>
      <c r="CW152">
        <f t="shared" ca="1" si="680"/>
        <v>36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6</v>
      </c>
      <c r="G153">
        <f t="shared" ca="1" si="588"/>
        <v>3</v>
      </c>
      <c r="H153">
        <f t="shared" ca="1" si="589"/>
        <v>50</v>
      </c>
      <c r="I153">
        <f t="shared" ca="1" si="583"/>
        <v>23.524999999999995</v>
      </c>
      <c r="J153">
        <f t="shared" ca="1" si="590"/>
        <v>26.524999999999995</v>
      </c>
      <c r="K153">
        <f t="shared" ca="1" si="591"/>
        <v>26.524999984699996</v>
      </c>
      <c r="L153">
        <f t="shared" ca="1" si="592"/>
        <v>2</v>
      </c>
      <c r="M153">
        <f t="shared" ca="1" si="593"/>
        <v>28</v>
      </c>
      <c r="N153">
        <f t="shared" ca="1" si="594"/>
        <v>19</v>
      </c>
      <c r="O153">
        <f t="shared" ca="1" si="595"/>
        <v>27.999999984700001</v>
      </c>
      <c r="P153">
        <f t="shared" ca="1" si="596"/>
        <v>2</v>
      </c>
      <c r="Q153">
        <f t="shared" ca="1" si="597"/>
        <v>26</v>
      </c>
      <c r="R153">
        <f t="shared" ca="1" si="598"/>
        <v>10</v>
      </c>
      <c r="S153">
        <f t="shared" ca="1" si="599"/>
        <v>3</v>
      </c>
      <c r="T153">
        <f t="shared" ca="1" si="600"/>
        <v>55</v>
      </c>
      <c r="U153" t="str">
        <f t="shared" ca="1" si="584"/>
        <v>944996989973Darren Bryant</v>
      </c>
      <c r="V153">
        <f t="shared" ca="1" si="601"/>
        <v>19</v>
      </c>
      <c r="W153">
        <f t="shared" si="602"/>
        <v>152</v>
      </c>
      <c r="X153" t="e">
        <f t="shared" ca="1" si="603"/>
        <v>#N/A</v>
      </c>
      <c r="Y153">
        <f t="shared" ca="1" si="604"/>
        <v>3</v>
      </c>
      <c r="Z153" t="str">
        <f t="shared" ca="1" si="605"/>
        <v>996Darren Bryantzz</v>
      </c>
      <c r="AA153">
        <f t="shared" ca="1" si="606"/>
        <v>43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22.06</v>
      </c>
      <c r="BC153" t="str">
        <f t="shared" ca="1" si="634"/>
        <v>WON</v>
      </c>
      <c r="BD153">
        <f t="shared" ca="1" si="635"/>
        <v>5</v>
      </c>
      <c r="BE153">
        <f t="shared" ca="1" si="636"/>
        <v>4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40</v>
      </c>
      <c r="BJ153">
        <f t="shared" ca="1" si="641"/>
        <v>0</v>
      </c>
      <c r="BK153">
        <f t="shared" ca="1" si="642"/>
        <v>12</v>
      </c>
      <c r="BL153">
        <f t="shared" ca="1" si="643"/>
        <v>0</v>
      </c>
      <c r="BM153">
        <f t="shared" ca="1" si="644"/>
        <v>10</v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>
        <f t="shared" ca="1" si="669"/>
        <v>28</v>
      </c>
      <c r="CM153" t="str">
        <f t="shared" ca="1" si="670"/>
        <v>LOST</v>
      </c>
      <c r="CN153">
        <f t="shared" ca="1" si="671"/>
        <v>2</v>
      </c>
      <c r="CO153">
        <f t="shared" ca="1" si="672"/>
        <v>2</v>
      </c>
      <c r="CP153">
        <f t="shared" ca="1" si="673"/>
        <v>1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50</v>
      </c>
      <c r="CU153">
        <f t="shared" ca="1" si="678"/>
        <v>0</v>
      </c>
      <c r="CV153">
        <f t="shared" ca="1" si="679"/>
        <v>0</v>
      </c>
      <c r="CW153">
        <f t="shared" ca="1" si="680"/>
        <v>0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1</v>
      </c>
      <c r="H154">
        <f t="shared" ca="1" si="589"/>
        <v>25</v>
      </c>
      <c r="I154">
        <f t="shared" ca="1" si="583"/>
        <v>18.920000000000002</v>
      </c>
      <c r="J154">
        <f t="shared" ca="1" si="590"/>
        <v>19.920000000000002</v>
      </c>
      <c r="K154">
        <f t="shared" ca="1" si="591"/>
        <v>19.9199999846</v>
      </c>
      <c r="L154">
        <f t="shared" ca="1" si="592"/>
        <v>2</v>
      </c>
      <c r="M154">
        <f t="shared" ca="1" si="593"/>
        <v>21.76</v>
      </c>
      <c r="N154">
        <f t="shared" ca="1" si="594"/>
        <v>88</v>
      </c>
      <c r="O154">
        <f t="shared" ca="1" si="595"/>
        <v>21.7599999846</v>
      </c>
      <c r="P154">
        <f t="shared" ca="1" si="596"/>
        <v>2</v>
      </c>
      <c r="Q154">
        <f t="shared" ca="1" si="597"/>
        <v>17</v>
      </c>
      <c r="R154">
        <f t="shared" ca="1" si="598"/>
        <v>2</v>
      </c>
      <c r="S154">
        <f t="shared" ca="1" si="599"/>
        <v>1</v>
      </c>
      <c r="T154">
        <f t="shared" ca="1" si="600"/>
        <v>24</v>
      </c>
      <c r="U154" t="str">
        <f t="shared" ca="1" si="584"/>
        <v>975998997982Ray Crook</v>
      </c>
      <c r="V154">
        <f t="shared" ca="1" si="601"/>
        <v>75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998Ray Crookzz</v>
      </c>
      <c r="AA154">
        <f t="shared" ca="1" si="606"/>
        <v>95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18.100000000000001</v>
      </c>
      <c r="BC154" t="str">
        <f t="shared" ca="1" si="634"/>
        <v>LOST</v>
      </c>
      <c r="BD154">
        <f t="shared" ca="1" si="635"/>
        <v>4</v>
      </c>
      <c r="BE154">
        <f t="shared" ca="1" si="636"/>
        <v>0</v>
      </c>
      <c r="BF154">
        <f t="shared" ca="1" si="637"/>
        <v>1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0</v>
      </c>
      <c r="BK154">
        <f t="shared" ca="1" si="642"/>
        <v>4</v>
      </c>
      <c r="BL154">
        <f t="shared" ca="1" si="643"/>
        <v>0</v>
      </c>
      <c r="BM154">
        <f t="shared" ca="1" si="644"/>
        <v>0</v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>
        <f t="shared" ca="1" si="669"/>
        <v>21.76</v>
      </c>
      <c r="CM154" t="str">
        <f t="shared" ca="1" si="670"/>
        <v>LOST</v>
      </c>
      <c r="CN154">
        <f t="shared" ca="1" si="671"/>
        <v>6</v>
      </c>
      <c r="CO154">
        <f t="shared" ca="1" si="672"/>
        <v>0</v>
      </c>
      <c r="CP154">
        <f t="shared" ca="1" si="673"/>
        <v>0</v>
      </c>
      <c r="CQ154">
        <f t="shared" ca="1" si="674"/>
        <v>0</v>
      </c>
      <c r="CR154">
        <f t="shared" ca="1" si="675"/>
        <v>0</v>
      </c>
      <c r="CS154">
        <f t="shared" ca="1" si="676"/>
        <v>0</v>
      </c>
      <c r="CT154">
        <f t="shared" ca="1" si="677"/>
        <v>0</v>
      </c>
      <c r="CU154">
        <f t="shared" ca="1" si="678"/>
        <v>0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1</v>
      </c>
      <c r="H155">
        <f t="shared" ca="1" si="589"/>
        <v>16.666666666666664</v>
      </c>
      <c r="I155">
        <f t="shared" ca="1" si="583"/>
        <v>21.66333333333333</v>
      </c>
      <c r="J155">
        <f t="shared" ca="1" si="590"/>
        <v>22.66333333333333</v>
      </c>
      <c r="K155">
        <f t="shared" ca="1" si="591"/>
        <v>22.663333317833331</v>
      </c>
      <c r="L155">
        <f t="shared" ca="1" si="592"/>
        <v>2</v>
      </c>
      <c r="M155">
        <f t="shared" ca="1" si="593"/>
        <v>23.99</v>
      </c>
      <c r="N155">
        <f t="shared" ca="1" si="594"/>
        <v>68</v>
      </c>
      <c r="O155">
        <f t="shared" ca="1" si="595"/>
        <v>23.989999984499999</v>
      </c>
      <c r="P155">
        <f t="shared" ca="1" si="596"/>
        <v>2</v>
      </c>
      <c r="Q155">
        <f t="shared" ca="1" si="597"/>
        <v>28</v>
      </c>
      <c r="R155">
        <f t="shared" ca="1" si="598"/>
        <v>3</v>
      </c>
      <c r="S155">
        <f t="shared" ca="1" si="599"/>
        <v>1</v>
      </c>
      <c r="T155">
        <f t="shared" ca="1" si="600"/>
        <v>37</v>
      </c>
      <c r="U155" t="str">
        <f t="shared" ca="1" si="584"/>
        <v>962998996971Dave Crook</v>
      </c>
      <c r="V155">
        <f t="shared" ca="1" si="601"/>
        <v>52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997Dave Crookzz</v>
      </c>
      <c r="AA155">
        <f t="shared" ca="1" si="606"/>
        <v>66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>
        <f t="shared" ca="1" si="633"/>
        <v>23.99</v>
      </c>
      <c r="BC155" t="str">
        <f t="shared" ca="1" si="634"/>
        <v>LOST</v>
      </c>
      <c r="BD155">
        <f t="shared" ca="1" si="635"/>
        <v>5</v>
      </c>
      <c r="BE155">
        <f t="shared" ca="1" si="636"/>
        <v>0</v>
      </c>
      <c r="BF155">
        <f t="shared" ca="1" si="637"/>
        <v>1</v>
      </c>
      <c r="BG155">
        <f t="shared" ca="1" si="638"/>
        <v>1</v>
      </c>
      <c r="BH155">
        <f t="shared" ca="1" si="639"/>
        <v>50</v>
      </c>
      <c r="BI155">
        <f t="shared" ca="1" si="640"/>
        <v>0</v>
      </c>
      <c r="BJ155">
        <f t="shared" ca="1" si="641"/>
        <v>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21.68</v>
      </c>
      <c r="CM155" t="str">
        <f t="shared" ca="1" si="670"/>
        <v>LOST</v>
      </c>
      <c r="CN155">
        <f t="shared" ca="1" si="671"/>
        <v>4</v>
      </c>
      <c r="CO155">
        <f t="shared" ca="1" si="672"/>
        <v>1</v>
      </c>
      <c r="CP155">
        <f t="shared" ca="1" si="673"/>
        <v>0</v>
      </c>
      <c r="CQ155">
        <f t="shared" ca="1" si="674"/>
        <v>0</v>
      </c>
      <c r="CR155">
        <f t="shared" ca="1" si="675"/>
        <v>0</v>
      </c>
      <c r="CS155">
        <f t="shared" ca="1" si="676"/>
        <v>32</v>
      </c>
      <c r="CT155">
        <f t="shared" ca="1" si="677"/>
        <v>0</v>
      </c>
      <c r="CU155">
        <f t="shared" ca="1" si="678"/>
        <v>0</v>
      </c>
      <c r="CV155">
        <f t="shared" ca="1" si="679"/>
        <v>0</v>
      </c>
      <c r="CW155">
        <f t="shared" ca="1" si="680"/>
        <v>0</v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0</v>
      </c>
      <c r="H156">
        <f t="shared" ca="1" si="589"/>
        <v>0</v>
      </c>
      <c r="I156">
        <f t="shared" ca="1" si="583"/>
        <v>19.315999999999995</v>
      </c>
      <c r="J156">
        <f t="shared" ca="1" si="590"/>
        <v>19.315999999999995</v>
      </c>
      <c r="K156">
        <f t="shared" ca="1" si="591"/>
        <v>19.315999984399994</v>
      </c>
      <c r="L156">
        <f t="shared" ca="1" si="592"/>
        <v>2</v>
      </c>
      <c r="M156">
        <f t="shared" ca="1" si="593"/>
        <v>22.63</v>
      </c>
      <c r="N156">
        <f t="shared" ca="1" si="594"/>
        <v>82</v>
      </c>
      <c r="O156">
        <f t="shared" ca="1" si="595"/>
        <v>22.629999984399998</v>
      </c>
      <c r="P156">
        <f t="shared" ca="1" si="596"/>
        <v>2</v>
      </c>
      <c r="Q156">
        <f t="shared" ca="1" si="597"/>
        <v>14</v>
      </c>
      <c r="R156">
        <f t="shared" ca="1" si="598"/>
        <v>2</v>
      </c>
      <c r="S156">
        <f t="shared" ca="1" si="599"/>
        <v>0</v>
      </c>
      <c r="T156">
        <f t="shared" ca="1" si="600"/>
        <v>18</v>
      </c>
      <c r="U156" t="str">
        <f t="shared" ca="1" si="584"/>
        <v>981999997985Jack Carter</v>
      </c>
      <c r="V156">
        <f t="shared" ca="1" si="601"/>
        <v>87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87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>
        <f t="shared" ca="1" si="633"/>
        <v>22.63</v>
      </c>
      <c r="BC156" t="str">
        <f t="shared" ca="1" si="634"/>
        <v>LOST</v>
      </c>
      <c r="BD156">
        <f t="shared" ca="1" si="635"/>
        <v>2</v>
      </c>
      <c r="BE156">
        <f t="shared" ca="1" si="636"/>
        <v>1</v>
      </c>
      <c r="BF156">
        <f t="shared" ca="1" si="637"/>
        <v>0</v>
      </c>
      <c r="BG156">
        <f t="shared" ca="1" si="638"/>
        <v>0</v>
      </c>
      <c r="BH156">
        <f t="shared" ca="1" si="639"/>
        <v>0</v>
      </c>
      <c r="BI156">
        <f t="shared" ca="1" si="640"/>
        <v>0</v>
      </c>
      <c r="BJ156">
        <f t="shared" ca="1" si="641"/>
        <v>0</v>
      </c>
      <c r="BK156">
        <f t="shared" ca="1" si="642"/>
        <v>0</v>
      </c>
      <c r="BL156">
        <f t="shared" ca="1" si="643"/>
        <v>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>
        <f t="shared" ca="1" si="669"/>
        <v>14.18</v>
      </c>
      <c r="CM156" t="str">
        <f t="shared" ca="1" si="670"/>
        <v>LOST</v>
      </c>
      <c r="CN156">
        <f t="shared" ca="1" si="671"/>
        <v>2</v>
      </c>
      <c r="CO156">
        <f t="shared" ca="1" si="672"/>
        <v>0</v>
      </c>
      <c r="CP156">
        <f t="shared" ca="1" si="673"/>
        <v>0</v>
      </c>
      <c r="CQ156">
        <f t="shared" ca="1" si="674"/>
        <v>0</v>
      </c>
      <c r="CR156">
        <f t="shared" ca="1" si="675"/>
        <v>0</v>
      </c>
      <c r="CS156">
        <f t="shared" ca="1" si="676"/>
        <v>0</v>
      </c>
      <c r="CT156">
        <f t="shared" ca="1" si="677"/>
        <v>0</v>
      </c>
      <c r="CU156">
        <f t="shared" ca="1" si="678"/>
        <v>0</v>
      </c>
      <c r="CV156">
        <f t="shared" ca="1" si="679"/>
        <v>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73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90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73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86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95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107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88"/>
        <v>5</v>
      </c>
      <c r="H159">
        <f t="shared" ca="1" si="589"/>
        <v>100</v>
      </c>
      <c r="I159">
        <f t="shared" ca="1" si="583"/>
        <v>23.916000000000004</v>
      </c>
      <c r="J159">
        <f t="shared" ca="1" si="590"/>
        <v>28.916000000000004</v>
      </c>
      <c r="K159">
        <f t="shared" ca="1" si="591"/>
        <v>28.915999984100004</v>
      </c>
      <c r="L159">
        <f t="shared" ca="1" si="592"/>
        <v>2</v>
      </c>
      <c r="M159">
        <f t="shared" ca="1" si="593"/>
        <v>26.45</v>
      </c>
      <c r="N159">
        <f t="shared" ca="1" si="594"/>
        <v>35</v>
      </c>
      <c r="O159">
        <f t="shared" ca="1" si="595"/>
        <v>26.4499999841</v>
      </c>
      <c r="P159">
        <f t="shared" ca="1" si="596"/>
        <v>2</v>
      </c>
      <c r="Q159">
        <f t="shared" ca="1" si="597"/>
        <v>21</v>
      </c>
      <c r="R159">
        <f t="shared" ca="1" si="598"/>
        <v>10</v>
      </c>
      <c r="S159">
        <f t="shared" ca="1" si="599"/>
        <v>4</v>
      </c>
      <c r="T159">
        <f t="shared" ca="1" si="600"/>
        <v>53</v>
      </c>
      <c r="U159" t="str">
        <f t="shared" ca="1" si="584"/>
        <v>946995989978Tyler Radlett</v>
      </c>
      <c r="V159">
        <f t="shared" ca="1" si="601"/>
        <v>23</v>
      </c>
      <c r="W159">
        <f t="shared" si="602"/>
        <v>158</v>
      </c>
      <c r="X159" t="e">
        <f t="shared" ca="1" si="603"/>
        <v>#N/A</v>
      </c>
      <c r="Y159">
        <f t="shared" ca="1" si="604"/>
        <v>7</v>
      </c>
      <c r="Z159" t="str">
        <f t="shared" ca="1" si="605"/>
        <v>992Tyler Radlettzz</v>
      </c>
      <c r="AA159">
        <f t="shared" ca="1" si="606"/>
        <v>15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>
        <f t="shared" ca="1" si="633"/>
        <v>23.86</v>
      </c>
      <c r="BC159" t="str">
        <f t="shared" ca="1" si="634"/>
        <v>WON</v>
      </c>
      <c r="BD159">
        <f t="shared" ca="1" si="635"/>
        <v>5</v>
      </c>
      <c r="BE159">
        <f t="shared" ca="1" si="636"/>
        <v>1</v>
      </c>
      <c r="BF159">
        <f t="shared" ca="1" si="637"/>
        <v>1</v>
      </c>
      <c r="BG159">
        <f t="shared" ca="1" si="638"/>
        <v>1</v>
      </c>
      <c r="BH159">
        <f t="shared" ca="1" si="639"/>
        <v>0</v>
      </c>
      <c r="BI159">
        <f t="shared" ca="1" si="640"/>
        <v>8</v>
      </c>
      <c r="BJ159">
        <f t="shared" ca="1" si="641"/>
        <v>85</v>
      </c>
      <c r="BK159">
        <f t="shared" ca="1" si="642"/>
        <v>2</v>
      </c>
      <c r="BL159">
        <f t="shared" ca="1" si="643"/>
        <v>0</v>
      </c>
      <c r="BM159">
        <f t="shared" ca="1" si="644"/>
        <v>0</v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>
        <f t="shared" ca="1" si="669"/>
        <v>22.62</v>
      </c>
      <c r="CM159" t="str">
        <f t="shared" ca="1" si="670"/>
        <v>WON</v>
      </c>
      <c r="CN159">
        <f t="shared" ca="1" si="671"/>
        <v>0</v>
      </c>
      <c r="CO159">
        <f t="shared" ca="1" si="672"/>
        <v>3</v>
      </c>
      <c r="CP159">
        <f t="shared" ca="1" si="673"/>
        <v>0</v>
      </c>
      <c r="CQ159">
        <f t="shared" ca="1" si="674"/>
        <v>2</v>
      </c>
      <c r="CR159">
        <f t="shared" ca="1" si="675"/>
        <v>20</v>
      </c>
      <c r="CS159">
        <f t="shared" ca="1" si="676"/>
        <v>0</v>
      </c>
      <c r="CT159">
        <f t="shared" ca="1" si="677"/>
        <v>64</v>
      </c>
      <c r="CU159">
        <f t="shared" ca="1" si="678"/>
        <v>0</v>
      </c>
      <c r="CV159">
        <f t="shared" ca="1" si="679"/>
        <v>40</v>
      </c>
      <c r="CW159">
        <f t="shared" ca="1" si="680"/>
        <v>20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1</v>
      </c>
      <c r="H160">
        <f t="shared" ca="1" si="589"/>
        <v>20</v>
      </c>
      <c r="I160">
        <f t="shared" ca="1" si="583"/>
        <v>22.770000000000003</v>
      </c>
      <c r="J160">
        <f t="shared" ca="1" si="590"/>
        <v>23.770000000000003</v>
      </c>
      <c r="K160">
        <f t="shared" ca="1" si="591"/>
        <v>23.769999984000002</v>
      </c>
      <c r="L160">
        <f t="shared" ca="1" si="592"/>
        <v>2</v>
      </c>
      <c r="M160">
        <f t="shared" ca="1" si="593"/>
        <v>24.1</v>
      </c>
      <c r="N160">
        <f t="shared" ca="1" si="594"/>
        <v>66</v>
      </c>
      <c r="O160">
        <f t="shared" ca="1" si="595"/>
        <v>24.099999984</v>
      </c>
      <c r="P160">
        <f t="shared" ca="1" si="596"/>
        <v>2</v>
      </c>
      <c r="Q160">
        <f t="shared" ca="1" si="597"/>
        <v>22</v>
      </c>
      <c r="R160">
        <f t="shared" ca="1" si="598"/>
        <v>8</v>
      </c>
      <c r="S160">
        <f t="shared" ca="1" si="599"/>
        <v>1</v>
      </c>
      <c r="T160">
        <f t="shared" ca="1" si="600"/>
        <v>41</v>
      </c>
      <c r="U160" t="str">
        <f t="shared" ca="1" si="584"/>
        <v>958998991977Martin Carnell</v>
      </c>
      <c r="V160">
        <f t="shared" ca="1" si="601"/>
        <v>44</v>
      </c>
      <c r="W160">
        <f t="shared" si="602"/>
        <v>159</v>
      </c>
      <c r="X160" t="e">
        <f t="shared" ca="1" si="603"/>
        <v>#N/A</v>
      </c>
      <c r="Y160">
        <f t="shared" ca="1" si="604"/>
        <v>2</v>
      </c>
      <c r="Z160" t="str">
        <f t="shared" ca="1" si="605"/>
        <v>997Martin Carnellzz</v>
      </c>
      <c r="AA160">
        <f t="shared" ca="1" si="606"/>
        <v>72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>
        <f t="shared" ca="1" si="633"/>
        <v>24.1</v>
      </c>
      <c r="BC160" t="str">
        <f t="shared" ca="1" si="634"/>
        <v>LOST</v>
      </c>
      <c r="BD160">
        <f t="shared" ca="1" si="635"/>
        <v>8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24</v>
      </c>
      <c r="BJ160">
        <f t="shared" ca="1" si="641"/>
        <v>0</v>
      </c>
      <c r="BK160">
        <f t="shared" ca="1" si="642"/>
        <v>60</v>
      </c>
      <c r="BL160">
        <f t="shared" ca="1" si="643"/>
        <v>0</v>
      </c>
      <c r="BM160">
        <f t="shared" ca="1" si="644"/>
        <v>0</v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3</v>
      </c>
      <c r="G161">
        <f t="shared" ca="1" si="588"/>
        <v>0</v>
      </c>
      <c r="H161">
        <f t="shared" ca="1" si="589"/>
        <v>0</v>
      </c>
      <c r="I161">
        <f t="shared" ca="1" si="583"/>
        <v>17.22</v>
      </c>
      <c r="J161">
        <f t="shared" ca="1" si="590"/>
        <v>17.22</v>
      </c>
      <c r="K161">
        <f t="shared" ca="1" si="591"/>
        <v>17.219999983899999</v>
      </c>
      <c r="L161">
        <f t="shared" ca="1" si="592"/>
        <v>2</v>
      </c>
      <c r="M161">
        <f t="shared" ca="1" si="593"/>
        <v>17.809999999999999</v>
      </c>
      <c r="N161">
        <f t="shared" ca="1" si="594"/>
        <v>107</v>
      </c>
      <c r="O161">
        <f t="shared" ca="1" si="595"/>
        <v>17.809999983899999</v>
      </c>
      <c r="P161">
        <f t="shared" ca="1" si="596"/>
        <v>2</v>
      </c>
      <c r="Q161">
        <f t="shared" ca="1" si="597"/>
        <v>3</v>
      </c>
      <c r="R161">
        <f t="shared" ca="1" si="598"/>
        <v>0</v>
      </c>
      <c r="S161">
        <f t="shared" ca="1" si="599"/>
        <v>0</v>
      </c>
      <c r="T161">
        <f t="shared" ca="1" si="600"/>
        <v>3</v>
      </c>
      <c r="U161" t="str">
        <f t="shared" ca="1" si="584"/>
        <v>996999999996Mel Bridger</v>
      </c>
      <c r="V161">
        <f t="shared" ca="1" si="601"/>
        <v>109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999Mel Bridgerzz</v>
      </c>
      <c r="AA161">
        <f t="shared" ca="1" si="606"/>
        <v>113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17.2</v>
      </c>
      <c r="CM161" t="str">
        <f t="shared" ca="1" si="670"/>
        <v>LOST</v>
      </c>
      <c r="CN161">
        <f t="shared" ca="1" si="671"/>
        <v>0</v>
      </c>
      <c r="CO161">
        <f t="shared" ca="1" si="672"/>
        <v>0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0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2</v>
      </c>
      <c r="H162">
        <f t="shared" ca="1" si="589"/>
        <v>50</v>
      </c>
      <c r="I162">
        <f t="shared" ca="1" si="583"/>
        <v>22.7775</v>
      </c>
      <c r="J162">
        <f t="shared" ca="1" si="590"/>
        <v>24.7775</v>
      </c>
      <c r="K162">
        <f t="shared" ca="1" si="591"/>
        <v>24.777499983799999</v>
      </c>
      <c r="L162">
        <f t="shared" ca="1" si="592"/>
        <v>2</v>
      </c>
      <c r="M162">
        <f t="shared" ca="1" si="593"/>
        <v>26.4</v>
      </c>
      <c r="N162">
        <f t="shared" ca="1" si="594"/>
        <v>37</v>
      </c>
      <c r="O162">
        <f t="shared" ca="1" si="595"/>
        <v>26.399999983799997</v>
      </c>
      <c r="P162">
        <f t="shared" ca="1" si="596"/>
        <v>2</v>
      </c>
      <c r="Q162">
        <f t="shared" ca="1" si="597"/>
        <v>11</v>
      </c>
      <c r="R162">
        <f t="shared" ca="1" si="598"/>
        <v>4</v>
      </c>
      <c r="S162">
        <f t="shared" ca="1" si="599"/>
        <v>2</v>
      </c>
      <c r="T162">
        <f t="shared" ca="1" si="600"/>
        <v>25</v>
      </c>
      <c r="U162" t="str">
        <f t="shared" ca="1" si="584"/>
        <v>974997995988Andy Nye</v>
      </c>
      <c r="V162">
        <f t="shared" ca="1" si="601"/>
        <v>71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996Andy Nyezz</v>
      </c>
      <c r="AA162">
        <f t="shared" ca="1" si="606"/>
        <v>41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20.02</v>
      </c>
      <c r="BC162" t="str">
        <f t="shared" ca="1" si="634"/>
        <v>LOST</v>
      </c>
      <c r="BD162">
        <f t="shared" ca="1" si="635"/>
        <v>2</v>
      </c>
      <c r="BE162">
        <f t="shared" ca="1" si="636"/>
        <v>1</v>
      </c>
      <c r="BF162">
        <f t="shared" ca="1" si="637"/>
        <v>1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>
        <f t="shared" ca="1" si="669"/>
        <v>19.64</v>
      </c>
      <c r="CM162" t="str">
        <f t="shared" ca="1" si="670"/>
        <v>LOST</v>
      </c>
      <c r="CN162">
        <f t="shared" ca="1" si="671"/>
        <v>3</v>
      </c>
      <c r="CO162">
        <f t="shared" ca="1" si="672"/>
        <v>1</v>
      </c>
      <c r="CP162">
        <f t="shared" ca="1" si="673"/>
        <v>0</v>
      </c>
      <c r="CQ162">
        <f t="shared" ca="1" si="674"/>
        <v>1</v>
      </c>
      <c r="CR162">
        <f t="shared" ca="1" si="675"/>
        <v>20</v>
      </c>
      <c r="CS162">
        <f t="shared" ca="1" si="676"/>
        <v>0</v>
      </c>
      <c r="CT162">
        <f t="shared" ca="1" si="677"/>
        <v>0</v>
      </c>
      <c r="CU162">
        <f t="shared" ca="1" si="678"/>
        <v>40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2</v>
      </c>
      <c r="M163">
        <f t="shared" ca="1" si="593"/>
        <v>0</v>
      </c>
      <c r="N163">
        <f t="shared" ca="1" si="594"/>
        <v>113</v>
      </c>
      <c r="O163">
        <f t="shared" ca="1" si="595"/>
        <v>-1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113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113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113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113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113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113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113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113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113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113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113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113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113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5</v>
      </c>
      <c r="G177">
        <f t="shared" ca="1" si="588"/>
        <v>4</v>
      </c>
      <c r="H177">
        <f t="shared" ca="1" si="589"/>
        <v>80</v>
      </c>
      <c r="I177">
        <f t="shared" ca="1" si="583"/>
        <v>26.048000000000002</v>
      </c>
      <c r="J177">
        <f t="shared" ca="1" si="590"/>
        <v>30.048000000000002</v>
      </c>
      <c r="K177">
        <f t="shared" ca="1" si="591"/>
        <v>30.047999982300002</v>
      </c>
      <c r="L177">
        <f t="shared" ca="1" si="592"/>
        <v>2</v>
      </c>
      <c r="M177">
        <f t="shared" ca="1" si="593"/>
        <v>31.31</v>
      </c>
      <c r="N177">
        <f t="shared" ca="1" si="594"/>
        <v>4</v>
      </c>
      <c r="O177">
        <f t="shared" ca="1" si="595"/>
        <v>31.309999982299999</v>
      </c>
      <c r="P177">
        <f t="shared" ca="1" si="596"/>
        <v>2</v>
      </c>
      <c r="Q177">
        <f t="shared" ca="1" si="597"/>
        <v>19</v>
      </c>
      <c r="R177">
        <f t="shared" ca="1" si="598"/>
        <v>16</v>
      </c>
      <c r="S177">
        <f t="shared" ca="1" si="599"/>
        <v>1</v>
      </c>
      <c r="T177">
        <f t="shared" ca="1" si="600"/>
        <v>54</v>
      </c>
      <c r="U177" t="str">
        <f t="shared" ca="1" si="584"/>
        <v>945998983980Aaron Turner</v>
      </c>
      <c r="V177">
        <f t="shared" ca="1" si="601"/>
        <v>20</v>
      </c>
      <c r="W177">
        <f t="shared" si="602"/>
        <v>176</v>
      </c>
      <c r="X177" t="e">
        <f t="shared" ca="1" si="603"/>
        <v>#N/A</v>
      </c>
      <c r="Y177">
        <f t="shared" ca="1" si="604"/>
        <v>5</v>
      </c>
      <c r="Z177" t="str">
        <f t="shared" ca="1" si="605"/>
        <v>994Aaron Turnerzz</v>
      </c>
      <c r="AA177">
        <f t="shared" ca="1" si="606"/>
        <v>24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4</v>
      </c>
      <c r="CO177">
        <f t="shared" ca="1" si="672"/>
        <v>3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2</v>
      </c>
      <c r="CT177">
        <f t="shared" ca="1" si="677"/>
        <v>56</v>
      </c>
      <c r="CU177">
        <f t="shared" ca="1" si="678"/>
        <v>40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5</v>
      </c>
      <c r="H178">
        <f t="shared" ca="1" si="589"/>
        <v>100</v>
      </c>
      <c r="I178">
        <f t="shared" ca="1" si="583"/>
        <v>27.731999999999999</v>
      </c>
      <c r="J178">
        <f t="shared" ca="1" si="590"/>
        <v>32.731999999999999</v>
      </c>
      <c r="K178">
        <f t="shared" ca="1" si="591"/>
        <v>32.731999982200001</v>
      </c>
      <c r="L178">
        <f t="shared" ca="1" si="592"/>
        <v>2</v>
      </c>
      <c r="M178">
        <f t="shared" ca="1" si="593"/>
        <v>30.06</v>
      </c>
      <c r="N178">
        <f t="shared" ca="1" si="594"/>
        <v>9</v>
      </c>
      <c r="O178">
        <f t="shared" ca="1" si="595"/>
        <v>30.059999982199997</v>
      </c>
      <c r="P178">
        <f t="shared" ca="1" si="596"/>
        <v>2</v>
      </c>
      <c r="Q178">
        <f t="shared" ca="1" si="597"/>
        <v>28</v>
      </c>
      <c r="R178">
        <f t="shared" ca="1" si="598"/>
        <v>11</v>
      </c>
      <c r="S178">
        <f t="shared" ca="1" si="599"/>
        <v>1</v>
      </c>
      <c r="T178">
        <f t="shared" ca="1" si="600"/>
        <v>53</v>
      </c>
      <c r="U178" t="str">
        <f t="shared" ca="1" si="584"/>
        <v>946998988971Andrew Foster</v>
      </c>
      <c r="V178">
        <f t="shared" ca="1" si="601"/>
        <v>25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992Andrew Fosterzz</v>
      </c>
      <c r="AA178">
        <f t="shared" ca="1" si="606"/>
        <v>8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>
        <f t="shared" ca="1" si="669"/>
        <v>26.37</v>
      </c>
      <c r="CM178" t="str">
        <f t="shared" ca="1" si="670"/>
        <v>WON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0</v>
      </c>
      <c r="CS178">
        <f t="shared" ca="1" si="676"/>
        <v>55</v>
      </c>
      <c r="CT178">
        <f t="shared" ca="1" si="677"/>
        <v>24</v>
      </c>
      <c r="CU178">
        <f t="shared" ca="1" si="678"/>
        <v>86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3</v>
      </c>
      <c r="H179">
        <f t="shared" ca="1" si="589"/>
        <v>60</v>
      </c>
      <c r="I179">
        <f t="shared" ca="1" si="583"/>
        <v>25.651999999999997</v>
      </c>
      <c r="J179">
        <f t="shared" ca="1" si="590"/>
        <v>28.651999999999997</v>
      </c>
      <c r="K179">
        <f t="shared" ca="1" si="591"/>
        <v>28.651999982099998</v>
      </c>
      <c r="L179">
        <f t="shared" ca="1" si="592"/>
        <v>2</v>
      </c>
      <c r="M179">
        <f t="shared" ca="1" si="593"/>
        <v>29.15</v>
      </c>
      <c r="N179">
        <f t="shared" ca="1" si="594"/>
        <v>10</v>
      </c>
      <c r="O179">
        <f t="shared" ca="1" si="595"/>
        <v>29.149999982099999</v>
      </c>
      <c r="P179">
        <f t="shared" ca="1" si="596"/>
        <v>2</v>
      </c>
      <c r="Q179">
        <f t="shared" ca="1" si="597"/>
        <v>25</v>
      </c>
      <c r="R179">
        <f t="shared" ca="1" si="598"/>
        <v>16</v>
      </c>
      <c r="S179">
        <f t="shared" ca="1" si="599"/>
        <v>2</v>
      </c>
      <c r="T179">
        <f t="shared" ca="1" si="600"/>
        <v>63</v>
      </c>
      <c r="U179" t="str">
        <f t="shared" ca="1" si="584"/>
        <v>936997983974Phil Milburn</v>
      </c>
      <c r="V179">
        <f t="shared" ca="1" si="601"/>
        <v>12</v>
      </c>
      <c r="W179">
        <f t="shared" si="602"/>
        <v>178</v>
      </c>
      <c r="X179" t="e">
        <f t="shared" ca="1" si="603"/>
        <v>#N/A</v>
      </c>
      <c r="Y179">
        <f t="shared" ca="1" si="604"/>
        <v>4</v>
      </c>
      <c r="Z179" t="str">
        <f t="shared" ca="1" si="605"/>
        <v>995Phil Milburnzz</v>
      </c>
      <c r="AA179">
        <f t="shared" ca="1" si="606"/>
        <v>36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>
        <f t="shared" ca="1" si="669"/>
        <v>20.73</v>
      </c>
      <c r="CM179" t="str">
        <f t="shared" ca="1" si="670"/>
        <v>WON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12</v>
      </c>
      <c r="CT179">
        <f t="shared" ca="1" si="677"/>
        <v>20</v>
      </c>
      <c r="CU179">
        <f t="shared" ca="1" si="678"/>
        <v>0</v>
      </c>
      <c r="CV179">
        <f t="shared" ca="1" si="679"/>
        <v>68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4</v>
      </c>
      <c r="H180">
        <f t="shared" ca="1" si="589"/>
        <v>80</v>
      </c>
      <c r="I180">
        <f t="shared" ca="1" si="583"/>
        <v>28.832000000000001</v>
      </c>
      <c r="J180">
        <f t="shared" ca="1" si="590"/>
        <v>32.832000000000001</v>
      </c>
      <c r="K180">
        <f t="shared" ca="1" si="591"/>
        <v>32.831999981999999</v>
      </c>
      <c r="L180">
        <f t="shared" ca="1" si="592"/>
        <v>2</v>
      </c>
      <c r="M180">
        <f t="shared" ca="1" si="593"/>
        <v>31.31</v>
      </c>
      <c r="N180">
        <f t="shared" ca="1" si="594"/>
        <v>4</v>
      </c>
      <c r="O180">
        <f t="shared" ca="1" si="595"/>
        <v>31.309999981999997</v>
      </c>
      <c r="P180">
        <f t="shared" ca="1" si="596"/>
        <v>2</v>
      </c>
      <c r="Q180">
        <f t="shared" ca="1" si="597"/>
        <v>31</v>
      </c>
      <c r="R180">
        <f t="shared" ca="1" si="598"/>
        <v>20</v>
      </c>
      <c r="S180">
        <f t="shared" ca="1" si="599"/>
        <v>2</v>
      </c>
      <c r="T180">
        <f t="shared" ca="1" si="600"/>
        <v>77</v>
      </c>
      <c r="U180" t="str">
        <f t="shared" ca="1" si="584"/>
        <v>922997979968Jason Askew</v>
      </c>
      <c r="V180">
        <f t="shared" ca="1" si="601"/>
        <v>2</v>
      </c>
      <c r="W180">
        <f t="shared" si="602"/>
        <v>179</v>
      </c>
      <c r="X180" t="e">
        <f t="shared" ca="1" si="603"/>
        <v>#N/A</v>
      </c>
      <c r="Y180">
        <f t="shared" ca="1" si="604"/>
        <v>7</v>
      </c>
      <c r="Z180" t="str">
        <f t="shared" ca="1" si="605"/>
        <v>992Jason Askewzz</v>
      </c>
      <c r="AA180">
        <f t="shared" ca="1" si="606"/>
        <v>10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>
        <f t="shared" ca="1" si="669"/>
        <v>27.26</v>
      </c>
      <c r="CM180" t="str">
        <f t="shared" ca="1" si="670"/>
        <v>WON</v>
      </c>
      <c r="CN180">
        <f t="shared" ca="1" si="671"/>
        <v>6</v>
      </c>
      <c r="CO180">
        <f t="shared" ca="1" si="672"/>
        <v>2</v>
      </c>
      <c r="CP180">
        <f t="shared" ca="1" si="673"/>
        <v>0</v>
      </c>
      <c r="CQ180">
        <f t="shared" ca="1" si="674"/>
        <v>2</v>
      </c>
      <c r="CR180">
        <f t="shared" ca="1" si="675"/>
        <v>40</v>
      </c>
      <c r="CS180">
        <f t="shared" ca="1" si="676"/>
        <v>8</v>
      </c>
      <c r="CT180">
        <f t="shared" ca="1" si="677"/>
        <v>0</v>
      </c>
      <c r="CU180">
        <f t="shared" ca="1" si="678"/>
        <v>81</v>
      </c>
      <c r="CV180">
        <f t="shared" ca="1" si="679"/>
        <v>52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3</v>
      </c>
      <c r="G181">
        <f t="shared" ca="1" si="588"/>
        <v>1</v>
      </c>
      <c r="H181">
        <f t="shared" ca="1" si="589"/>
        <v>33.333333333333329</v>
      </c>
      <c r="I181">
        <f t="shared" ca="1" si="583"/>
        <v>23.303333333333331</v>
      </c>
      <c r="J181">
        <f t="shared" ca="1" si="590"/>
        <v>24.303333333333331</v>
      </c>
      <c r="K181">
        <f t="shared" ca="1" si="591"/>
        <v>24.303333315233331</v>
      </c>
      <c r="L181">
        <f t="shared" ca="1" si="592"/>
        <v>2</v>
      </c>
      <c r="M181">
        <f t="shared" ca="1" si="593"/>
        <v>26.27</v>
      </c>
      <c r="N181">
        <f t="shared" ca="1" si="594"/>
        <v>41</v>
      </c>
      <c r="O181">
        <f t="shared" ca="1" si="595"/>
        <v>26.2699999819</v>
      </c>
      <c r="P181">
        <f t="shared" ca="1" si="596"/>
        <v>2</v>
      </c>
      <c r="Q181">
        <f t="shared" ca="1" si="597"/>
        <v>13</v>
      </c>
      <c r="R181">
        <f t="shared" ca="1" si="598"/>
        <v>4</v>
      </c>
      <c r="S181">
        <f t="shared" ca="1" si="599"/>
        <v>0</v>
      </c>
      <c r="T181">
        <f t="shared" ca="1" si="600"/>
        <v>21</v>
      </c>
      <c r="U181" t="str">
        <f t="shared" ca="1" si="584"/>
        <v>978999995986Doug Harwood</v>
      </c>
      <c r="V181">
        <f t="shared" ca="1" si="601"/>
        <v>83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996Doug Harwoodzz</v>
      </c>
      <c r="AA181">
        <f t="shared" ca="1" si="606"/>
        <v>48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22.99</v>
      </c>
      <c r="CM181" t="str">
        <f t="shared" ca="1" si="670"/>
        <v>LOST</v>
      </c>
      <c r="CN181">
        <f t="shared" ca="1" si="671"/>
        <v>4</v>
      </c>
      <c r="CO181">
        <f t="shared" ca="1" si="672"/>
        <v>2</v>
      </c>
      <c r="CP181">
        <f t="shared" ca="1" si="673"/>
        <v>0</v>
      </c>
      <c r="CQ181">
        <f t="shared" ca="1" si="674"/>
        <v>1</v>
      </c>
      <c r="CR181">
        <f t="shared" ca="1" si="675"/>
        <v>8</v>
      </c>
      <c r="CS181">
        <f t="shared" ca="1" si="676"/>
        <v>24</v>
      </c>
      <c r="CT181">
        <f t="shared" ca="1" si="677"/>
        <v>0</v>
      </c>
      <c r="CU181">
        <f t="shared" ca="1" si="678"/>
        <v>5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3</v>
      </c>
      <c r="G182">
        <f t="shared" ca="1" si="588"/>
        <v>2</v>
      </c>
      <c r="H182">
        <f t="shared" ca="1" si="589"/>
        <v>66.666666666666657</v>
      </c>
      <c r="I182">
        <f t="shared" ca="1" si="583"/>
        <v>23.11</v>
      </c>
      <c r="J182">
        <f t="shared" ca="1" si="590"/>
        <v>25.11</v>
      </c>
      <c r="K182">
        <f t="shared" ca="1" si="591"/>
        <v>25.109999981799998</v>
      </c>
      <c r="L182">
        <f t="shared" ca="1" si="592"/>
        <v>2</v>
      </c>
      <c r="M182">
        <f t="shared" ca="1" si="593"/>
        <v>24.63</v>
      </c>
      <c r="N182">
        <f t="shared" ca="1" si="594"/>
        <v>59</v>
      </c>
      <c r="O182">
        <f t="shared" ca="1" si="595"/>
        <v>24.629999981799997</v>
      </c>
      <c r="P182">
        <f t="shared" ca="1" si="596"/>
        <v>2</v>
      </c>
      <c r="Q182">
        <f t="shared" ca="1" si="597"/>
        <v>9</v>
      </c>
      <c r="R182">
        <f t="shared" ca="1" si="598"/>
        <v>6</v>
      </c>
      <c r="S182">
        <f t="shared" ca="1" si="599"/>
        <v>0</v>
      </c>
      <c r="T182">
        <f t="shared" ca="1" si="600"/>
        <v>21</v>
      </c>
      <c r="U182" t="str">
        <f t="shared" ca="1" si="584"/>
        <v>978999993990Richard Mclaughlin</v>
      </c>
      <c r="V182">
        <f t="shared" ca="1" si="601"/>
        <v>82</v>
      </c>
      <c r="W182">
        <f t="shared" si="602"/>
        <v>181</v>
      </c>
      <c r="X182" t="e">
        <f t="shared" ca="1" si="603"/>
        <v>#N/A</v>
      </c>
      <c r="Y182">
        <f t="shared" ca="1" si="604"/>
        <v>2</v>
      </c>
      <c r="Z182" t="str">
        <f t="shared" ca="1" si="605"/>
        <v>997Richard Mclaughlinzz</v>
      </c>
      <c r="AA182">
        <f t="shared" ca="1" si="606"/>
        <v>74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>
        <f t="shared" ca="1" si="669"/>
        <v>24.63</v>
      </c>
      <c r="CM182" t="str">
        <f t="shared" ca="1" si="670"/>
        <v>WON</v>
      </c>
      <c r="CN182">
        <f t="shared" ca="1" si="671"/>
        <v>2</v>
      </c>
      <c r="CO182">
        <f t="shared" ca="1" si="672"/>
        <v>3</v>
      </c>
      <c r="CP182">
        <f t="shared" ca="1" si="673"/>
        <v>0</v>
      </c>
      <c r="CQ182">
        <f t="shared" ca="1" si="674"/>
        <v>1</v>
      </c>
      <c r="CR182">
        <f t="shared" ca="1" si="675"/>
        <v>0</v>
      </c>
      <c r="CS182">
        <f t="shared" ca="1" si="676"/>
        <v>0</v>
      </c>
      <c r="CT182">
        <f t="shared" ca="1" si="677"/>
        <v>58</v>
      </c>
      <c r="CU182">
        <f t="shared" ca="1" si="678"/>
        <v>30</v>
      </c>
      <c r="CV182">
        <f t="shared" ca="1" si="679"/>
        <v>48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113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347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117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4</v>
      </c>
      <c r="G184">
        <f t="shared" ca="1" si="588"/>
        <v>2</v>
      </c>
      <c r="H184">
        <f t="shared" ca="1" si="589"/>
        <v>50</v>
      </c>
      <c r="I184">
        <f t="shared" ca="1" si="583"/>
        <v>22.517500000000002</v>
      </c>
      <c r="J184">
        <f t="shared" ca="1" si="590"/>
        <v>24.517500000000002</v>
      </c>
      <c r="K184">
        <f t="shared" ca="1" si="591"/>
        <v>24.5174999816</v>
      </c>
      <c r="L184">
        <f t="shared" ca="1" si="592"/>
        <v>2</v>
      </c>
      <c r="M184">
        <f t="shared" ca="1" si="593"/>
        <v>23.81</v>
      </c>
      <c r="N184">
        <f t="shared" ca="1" si="594"/>
        <v>69</v>
      </c>
      <c r="O184">
        <f t="shared" ca="1" si="595"/>
        <v>23.809999981599997</v>
      </c>
      <c r="P184">
        <f t="shared" ca="1" si="596"/>
        <v>2</v>
      </c>
      <c r="Q184">
        <f t="shared" ca="1" si="597"/>
        <v>16</v>
      </c>
      <c r="R184">
        <f t="shared" ca="1" si="598"/>
        <v>5</v>
      </c>
      <c r="S184">
        <f t="shared" ca="1" si="599"/>
        <v>0</v>
      </c>
      <c r="T184">
        <f t="shared" ca="1" si="600"/>
        <v>26</v>
      </c>
      <c r="U184" t="str">
        <f t="shared" ca="1" si="584"/>
        <v>973999994983Charlie Martin</v>
      </c>
      <c r="V184">
        <f t="shared" ca="1" si="601"/>
        <v>69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995Charlie Martinzz</v>
      </c>
      <c r="AA184">
        <f t="shared" ca="1" si="606"/>
        <v>30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3</v>
      </c>
      <c r="G185">
        <f t="shared" ca="1" si="588"/>
        <v>2</v>
      </c>
      <c r="H185">
        <f t="shared" ca="1" si="589"/>
        <v>66.666666666666657</v>
      </c>
      <c r="I185">
        <f t="shared" ca="1" si="583"/>
        <v>23.223333333333333</v>
      </c>
      <c r="J185">
        <f t="shared" ca="1" si="590"/>
        <v>25.223333333333333</v>
      </c>
      <c r="K185">
        <f t="shared" ca="1" si="591"/>
        <v>25.223333314833333</v>
      </c>
      <c r="L185">
        <f t="shared" ca="1" si="592"/>
        <v>2</v>
      </c>
      <c r="M185">
        <f t="shared" ca="1" si="593"/>
        <v>26.6</v>
      </c>
      <c r="N185">
        <f t="shared" ca="1" si="594"/>
        <v>34</v>
      </c>
      <c r="O185">
        <f t="shared" ca="1" si="595"/>
        <v>26.599999981500002</v>
      </c>
      <c r="P185">
        <f t="shared" ca="1" si="596"/>
        <v>2</v>
      </c>
      <c r="Q185">
        <f t="shared" ca="1" si="597"/>
        <v>11</v>
      </c>
      <c r="R185">
        <f t="shared" ca="1" si="598"/>
        <v>9</v>
      </c>
      <c r="S185">
        <f t="shared" ca="1" si="599"/>
        <v>2</v>
      </c>
      <c r="T185">
        <f t="shared" ca="1" si="600"/>
        <v>35</v>
      </c>
      <c r="U185" t="str">
        <f t="shared" ca="1" si="584"/>
        <v>964997990988Dave Askew</v>
      </c>
      <c r="V185">
        <f t="shared" ca="1" si="601"/>
        <v>54</v>
      </c>
      <c r="W185">
        <f t="shared" si="602"/>
        <v>184</v>
      </c>
      <c r="X185" t="e">
        <f t="shared" ca="1" si="603"/>
        <v>#N/A</v>
      </c>
      <c r="Y185">
        <f t="shared" ca="1" si="604"/>
        <v>3</v>
      </c>
      <c r="Z185" t="str">
        <f t="shared" ca="1" si="605"/>
        <v>996Dave Askewzz</v>
      </c>
      <c r="AA185">
        <f t="shared" ca="1" si="606"/>
        <v>45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>
        <f t="shared" ca="1" si="669"/>
        <v>26.6</v>
      </c>
      <c r="CM185" t="str">
        <f t="shared" ca="1" si="670"/>
        <v>LOST</v>
      </c>
      <c r="CN185">
        <f t="shared" ca="1" si="671"/>
        <v>6</v>
      </c>
      <c r="CO185">
        <f t="shared" ca="1" si="672"/>
        <v>4</v>
      </c>
      <c r="CP185">
        <f t="shared" ca="1" si="673"/>
        <v>1</v>
      </c>
      <c r="CQ185">
        <f t="shared" ca="1" si="674"/>
        <v>0</v>
      </c>
      <c r="CR185">
        <f t="shared" ca="1" si="675"/>
        <v>0</v>
      </c>
      <c r="CS185">
        <f t="shared" ca="1" si="676"/>
        <v>39</v>
      </c>
      <c r="CT185">
        <f t="shared" ca="1" si="677"/>
        <v>68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4</v>
      </c>
      <c r="G186">
        <f t="shared" ca="1" si="588"/>
        <v>4</v>
      </c>
      <c r="H186">
        <f t="shared" ca="1" si="589"/>
        <v>100</v>
      </c>
      <c r="I186">
        <f t="shared" ca="1" si="583"/>
        <v>22.545000000000002</v>
      </c>
      <c r="J186">
        <f t="shared" ca="1" si="590"/>
        <v>26.545000000000002</v>
      </c>
      <c r="K186">
        <f t="shared" ca="1" si="591"/>
        <v>26.5449999814</v>
      </c>
      <c r="L186">
        <f t="shared" ca="1" si="592"/>
        <v>2</v>
      </c>
      <c r="M186">
        <f t="shared" ca="1" si="593"/>
        <v>26.68</v>
      </c>
      <c r="N186">
        <f t="shared" ca="1" si="594"/>
        <v>32</v>
      </c>
      <c r="O186">
        <f t="shared" ca="1" si="595"/>
        <v>26.679999981399998</v>
      </c>
      <c r="P186">
        <f t="shared" ca="1" si="596"/>
        <v>2</v>
      </c>
      <c r="Q186">
        <f t="shared" ca="1" si="597"/>
        <v>17</v>
      </c>
      <c r="R186">
        <f t="shared" ca="1" si="598"/>
        <v>5</v>
      </c>
      <c r="S186">
        <f t="shared" ca="1" si="599"/>
        <v>2</v>
      </c>
      <c r="T186">
        <f t="shared" ca="1" si="600"/>
        <v>33</v>
      </c>
      <c r="U186" t="str">
        <f t="shared" ca="1" si="584"/>
        <v>966997994982Ronnie Godbeer</v>
      </c>
      <c r="V186">
        <f t="shared" ca="1" si="601"/>
        <v>60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22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>
        <f t="shared" ca="1" si="670"/>
        <v>0</v>
      </c>
      <c r="CN186">
        <f t="shared" ca="1" si="671"/>
        <v>0</v>
      </c>
      <c r="CO186">
        <f t="shared" ca="1" si="672"/>
        <v>0</v>
      </c>
      <c r="CP186">
        <f t="shared" ca="1" si="673"/>
        <v>0</v>
      </c>
      <c r="CQ186">
        <f t="shared" ca="1" si="674"/>
        <v>0</v>
      </c>
      <c r="CR186">
        <f t="shared" ca="1" si="675"/>
        <v>0</v>
      </c>
      <c r="CS186">
        <f t="shared" ca="1" si="676"/>
        <v>0</v>
      </c>
      <c r="CT186">
        <f t="shared" ca="1" si="677"/>
        <v>0</v>
      </c>
      <c r="CU186">
        <f t="shared" ca="1" si="678"/>
        <v>0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3</v>
      </c>
      <c r="G187">
        <f t="shared" ca="1" si="588"/>
        <v>3</v>
      </c>
      <c r="H187">
        <f t="shared" ca="1" si="589"/>
        <v>100</v>
      </c>
      <c r="I187">
        <f t="shared" ca="1" si="583"/>
        <v>22.88</v>
      </c>
      <c r="J187">
        <f t="shared" ca="1" si="590"/>
        <v>25.88</v>
      </c>
      <c r="K187">
        <f t="shared" ca="1" si="591"/>
        <v>25.879999981299999</v>
      </c>
      <c r="L187">
        <f t="shared" ca="1" si="592"/>
        <v>2</v>
      </c>
      <c r="M187">
        <f t="shared" ca="1" si="593"/>
        <v>23.77</v>
      </c>
      <c r="N187">
        <f t="shared" ca="1" si="594"/>
        <v>70</v>
      </c>
      <c r="O187">
        <f t="shared" ca="1" si="595"/>
        <v>23.7699999813</v>
      </c>
      <c r="P187">
        <f t="shared" ca="1" si="596"/>
        <v>2</v>
      </c>
      <c r="Q187">
        <f t="shared" ca="1" si="597"/>
        <v>17</v>
      </c>
      <c r="R187">
        <f t="shared" ca="1" si="598"/>
        <v>5</v>
      </c>
      <c r="S187">
        <f t="shared" ca="1" si="599"/>
        <v>1</v>
      </c>
      <c r="T187">
        <f t="shared" ca="1" si="600"/>
        <v>30</v>
      </c>
      <c r="U187" t="str">
        <f t="shared" ca="1" si="584"/>
        <v>969998994982Robbie Hain</v>
      </c>
      <c r="V187">
        <f t="shared" ca="1" si="601"/>
        <v>64</v>
      </c>
      <c r="W187">
        <f t="shared" si="602"/>
        <v>186</v>
      </c>
      <c r="X187" t="e">
        <f t="shared" ca="1" si="603"/>
        <v>#N/A</v>
      </c>
      <c r="Y187">
        <f t="shared" ca="1" si="604"/>
        <v>4</v>
      </c>
      <c r="Z187" t="str">
        <f t="shared" ca="1" si="605"/>
        <v>995Robbie Hainzz</v>
      </c>
      <c r="AA187">
        <f t="shared" ca="1" si="606"/>
        <v>37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>
        <f t="shared" ca="1" si="669"/>
        <v>22.77</v>
      </c>
      <c r="CM187" t="str">
        <f t="shared" ca="1" si="670"/>
        <v>WON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1</v>
      </c>
      <c r="CR187">
        <f t="shared" ca="1" si="675"/>
        <v>0</v>
      </c>
      <c r="CS187">
        <f t="shared" ca="1" si="676"/>
        <v>40</v>
      </c>
      <c r="CT187">
        <f t="shared" ca="1" si="677"/>
        <v>20</v>
      </c>
      <c r="CU187">
        <f t="shared" ca="1" si="678"/>
        <v>106</v>
      </c>
      <c r="CV187">
        <f t="shared" ca="1" si="679"/>
        <v>0</v>
      </c>
      <c r="CW187">
        <f t="shared" ca="1" si="680"/>
        <v>0</v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113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113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113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113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113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113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113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113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113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113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113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113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113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5</v>
      </c>
      <c r="G202">
        <f t="shared" ca="1" si="879"/>
        <v>2</v>
      </c>
      <c r="H202">
        <f t="shared" ca="1" si="880"/>
        <v>40</v>
      </c>
      <c r="I202">
        <f t="shared" ca="1" si="874"/>
        <v>22.636000000000003</v>
      </c>
      <c r="J202">
        <f t="shared" ca="1" si="881"/>
        <v>24.636000000000003</v>
      </c>
      <c r="K202">
        <f t="shared" ca="1" si="882"/>
        <v>24.635999979800001</v>
      </c>
      <c r="L202">
        <f t="shared" ca="1" si="883"/>
        <v>2</v>
      </c>
      <c r="M202">
        <f t="shared" ca="1" si="884"/>
        <v>25.93</v>
      </c>
      <c r="N202">
        <f t="shared" ca="1" si="885"/>
        <v>43</v>
      </c>
      <c r="O202">
        <f t="shared" ca="1" si="886"/>
        <v>25.929999979799998</v>
      </c>
      <c r="P202">
        <f t="shared" ca="1" si="887"/>
        <v>2</v>
      </c>
      <c r="Q202">
        <f t="shared" ca="1" si="888"/>
        <v>30</v>
      </c>
      <c r="R202">
        <f t="shared" ca="1" si="889"/>
        <v>5</v>
      </c>
      <c r="S202">
        <f t="shared" ca="1" si="890"/>
        <v>0</v>
      </c>
      <c r="T202">
        <f t="shared" ca="1" si="891"/>
        <v>40</v>
      </c>
      <c r="U202" t="str">
        <f t="shared" ca="1" si="875"/>
        <v>959999994969Simon Beagle</v>
      </c>
      <c r="V202">
        <f t="shared" ca="1" si="892"/>
        <v>49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996Simon Beaglezz</v>
      </c>
      <c r="AA202">
        <f t="shared" ca="1" si="897"/>
        <v>62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>
        <f t="shared" ca="1" si="960"/>
        <v>24.04</v>
      </c>
      <c r="CM202" t="str">
        <f t="shared" ca="1" si="961"/>
        <v>LOST</v>
      </c>
      <c r="CN202">
        <f t="shared" ca="1" si="962"/>
        <v>6</v>
      </c>
      <c r="CO202">
        <f t="shared" ca="1" si="963"/>
        <v>1</v>
      </c>
      <c r="CP202">
        <f t="shared" ca="1" si="964"/>
        <v>0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6</v>
      </c>
      <c r="G203">
        <f t="shared" ca="1" si="879"/>
        <v>4</v>
      </c>
      <c r="H203">
        <f t="shared" ca="1" si="880"/>
        <v>66.666666666666657</v>
      </c>
      <c r="I203">
        <f t="shared" ca="1" si="874"/>
        <v>23.321666666666669</v>
      </c>
      <c r="J203">
        <f t="shared" ca="1" si="881"/>
        <v>27.321666666666669</v>
      </c>
      <c r="K203">
        <f t="shared" ca="1" si="882"/>
        <v>27.321666646366669</v>
      </c>
      <c r="L203">
        <f t="shared" ca="1" si="883"/>
        <v>2</v>
      </c>
      <c r="M203">
        <f t="shared" ca="1" si="884"/>
        <v>26.37</v>
      </c>
      <c r="N203">
        <f t="shared" ca="1" si="885"/>
        <v>38</v>
      </c>
      <c r="O203">
        <f t="shared" ca="1" si="886"/>
        <v>26.369999979700001</v>
      </c>
      <c r="P203">
        <f t="shared" ca="1" si="887"/>
        <v>2</v>
      </c>
      <c r="Q203">
        <f t="shared" ca="1" si="888"/>
        <v>30</v>
      </c>
      <c r="R203">
        <f t="shared" ca="1" si="889"/>
        <v>14</v>
      </c>
      <c r="S203">
        <f t="shared" ca="1" si="890"/>
        <v>2</v>
      </c>
      <c r="T203">
        <f t="shared" ca="1" si="891"/>
        <v>64</v>
      </c>
      <c r="U203" t="str">
        <f t="shared" ca="1" si="875"/>
        <v>935997985969John Chalkley</v>
      </c>
      <c r="V203">
        <f t="shared" ca="1" si="892"/>
        <v>10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992John Chalkleyzz</v>
      </c>
      <c r="AA203">
        <f t="shared" ca="1" si="897"/>
        <v>11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>
        <f t="shared" ca="1" si="960"/>
        <v>21.8</v>
      </c>
      <c r="CM203" t="str">
        <f t="shared" ca="1" si="961"/>
        <v>LOST</v>
      </c>
      <c r="CN203">
        <f t="shared" ca="1" si="962"/>
        <v>4</v>
      </c>
      <c r="CO203">
        <f t="shared" ca="1" si="963"/>
        <v>3</v>
      </c>
      <c r="CP203">
        <f t="shared" ca="1" si="964"/>
        <v>0</v>
      </c>
      <c r="CQ203">
        <f t="shared" ca="1" si="965"/>
        <v>0</v>
      </c>
      <c r="CR203">
        <f t="shared" ca="1" si="966"/>
        <v>0</v>
      </c>
      <c r="CS203">
        <f t="shared" ca="1" si="967"/>
        <v>18</v>
      </c>
      <c r="CT203">
        <f t="shared" ca="1" si="968"/>
        <v>0</v>
      </c>
      <c r="CU203">
        <f t="shared" ca="1" si="969"/>
        <v>16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4</v>
      </c>
      <c r="G204">
        <f t="shared" ca="1" si="879"/>
        <v>2</v>
      </c>
      <c r="H204">
        <f t="shared" ca="1" si="880"/>
        <v>50</v>
      </c>
      <c r="I204">
        <f t="shared" ca="1" si="874"/>
        <v>22.204999999999998</v>
      </c>
      <c r="J204">
        <f t="shared" ca="1" si="881"/>
        <v>24.204999999999998</v>
      </c>
      <c r="K204">
        <f t="shared" ca="1" si="882"/>
        <v>24.204999979599997</v>
      </c>
      <c r="L204">
        <f t="shared" ca="1" si="883"/>
        <v>2</v>
      </c>
      <c r="M204">
        <f t="shared" ca="1" si="884"/>
        <v>25.88</v>
      </c>
      <c r="N204">
        <f t="shared" ca="1" si="885"/>
        <v>46</v>
      </c>
      <c r="O204">
        <f t="shared" ca="1" si="886"/>
        <v>25.879999979599997</v>
      </c>
      <c r="P204">
        <f t="shared" ca="1" si="887"/>
        <v>2</v>
      </c>
      <c r="Q204">
        <f t="shared" ca="1" si="888"/>
        <v>16</v>
      </c>
      <c r="R204">
        <f t="shared" ca="1" si="889"/>
        <v>7</v>
      </c>
      <c r="S204">
        <f t="shared" ca="1" si="890"/>
        <v>1</v>
      </c>
      <c r="T204">
        <f t="shared" ca="1" si="891"/>
        <v>33</v>
      </c>
      <c r="U204" t="str">
        <f t="shared" ca="1" si="875"/>
        <v>966998992983Ian Chalkley</v>
      </c>
      <c r="V204">
        <f t="shared" ca="1" si="892"/>
        <v>61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997Ian Chalkleyzz</v>
      </c>
      <c r="AA204">
        <f t="shared" ca="1" si="897"/>
        <v>70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25.88</v>
      </c>
      <c r="CM204" t="str">
        <f t="shared" ca="1" si="961"/>
        <v>WON</v>
      </c>
      <c r="CN204">
        <f t="shared" ca="1" si="962"/>
        <v>4</v>
      </c>
      <c r="CO204">
        <f t="shared" ca="1" si="963"/>
        <v>5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20</v>
      </c>
      <c r="CT204">
        <f t="shared" ca="1" si="968"/>
        <v>0</v>
      </c>
      <c r="CU204">
        <f t="shared" ca="1" si="969"/>
        <v>0</v>
      </c>
      <c r="CV204">
        <f t="shared" ca="1" si="970"/>
        <v>32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</v>
      </c>
      <c r="G205">
        <f t="shared" ca="1" si="879"/>
        <v>1</v>
      </c>
      <c r="H205">
        <f t="shared" ca="1" si="880"/>
        <v>50</v>
      </c>
      <c r="I205">
        <f t="shared" ca="1" si="874"/>
        <v>22.734999999999999</v>
      </c>
      <c r="J205">
        <f t="shared" ca="1" si="881"/>
        <v>23.734999999999999</v>
      </c>
      <c r="K205">
        <f t="shared" ca="1" si="882"/>
        <v>23.7349999795</v>
      </c>
      <c r="L205">
        <f t="shared" ca="1" si="883"/>
        <v>2</v>
      </c>
      <c r="M205">
        <f t="shared" ca="1" si="884"/>
        <v>24.04</v>
      </c>
      <c r="N205">
        <f t="shared" ca="1" si="885"/>
        <v>67</v>
      </c>
      <c r="O205">
        <f t="shared" ca="1" si="886"/>
        <v>24.039999979499999</v>
      </c>
      <c r="P205">
        <f t="shared" ca="1" si="887"/>
        <v>2</v>
      </c>
      <c r="Q205">
        <f t="shared" ca="1" si="888"/>
        <v>11</v>
      </c>
      <c r="R205">
        <f t="shared" ca="1" si="889"/>
        <v>5</v>
      </c>
      <c r="S205">
        <f t="shared" ca="1" si="890"/>
        <v>1</v>
      </c>
      <c r="T205">
        <f t="shared" ca="1" si="891"/>
        <v>24</v>
      </c>
      <c r="U205" t="str">
        <f t="shared" ca="1" si="875"/>
        <v>975998994988Byron Pendry</v>
      </c>
      <c r="V205">
        <f t="shared" ca="1" si="892"/>
        <v>72</v>
      </c>
      <c r="W205">
        <f t="shared" si="893"/>
        <v>204</v>
      </c>
      <c r="X205" t="e">
        <f t="shared" ca="1" si="894"/>
        <v>#N/A</v>
      </c>
      <c r="Y205">
        <f t="shared" ca="1" si="895"/>
        <v>2</v>
      </c>
      <c r="Z205" t="str">
        <f t="shared" ca="1" si="896"/>
        <v>997Byron Pendryzz</v>
      </c>
      <c r="AA205">
        <f t="shared" ca="1" si="897"/>
        <v>64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>
        <f t="shared" ca="1" si="960"/>
        <v>24.04</v>
      </c>
      <c r="CM205" t="str">
        <f t="shared" ca="1" si="961"/>
        <v>LOST</v>
      </c>
      <c r="CN205">
        <f t="shared" ca="1" si="962"/>
        <v>3</v>
      </c>
      <c r="CO205">
        <f t="shared" ca="1" si="963"/>
        <v>2</v>
      </c>
      <c r="CP205">
        <f t="shared" ca="1" si="964"/>
        <v>1</v>
      </c>
      <c r="CQ205">
        <f t="shared" ca="1" si="965"/>
        <v>1</v>
      </c>
      <c r="CR205">
        <f t="shared" ca="1" si="966"/>
        <v>32</v>
      </c>
      <c r="CS205">
        <f t="shared" ca="1" si="967"/>
        <v>0</v>
      </c>
      <c r="CT205">
        <f t="shared" ca="1" si="968"/>
        <v>0</v>
      </c>
      <c r="CU205">
        <f t="shared" ca="1" si="969"/>
        <v>60</v>
      </c>
      <c r="CV205">
        <f t="shared" ca="1" si="970"/>
        <v>0</v>
      </c>
      <c r="CW205">
        <f t="shared" ca="1" si="971"/>
        <v>0</v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4</v>
      </c>
      <c r="G206">
        <f t="shared" ca="1" si="879"/>
        <v>1</v>
      </c>
      <c r="H206">
        <f t="shared" ca="1" si="880"/>
        <v>25</v>
      </c>
      <c r="I206">
        <f t="shared" ca="1" si="874"/>
        <v>21.857499999999998</v>
      </c>
      <c r="J206">
        <f t="shared" ca="1" si="881"/>
        <v>22.857499999999998</v>
      </c>
      <c r="K206">
        <f t="shared" ca="1" si="882"/>
        <v>22.857499979399996</v>
      </c>
      <c r="L206">
        <f t="shared" ca="1" si="883"/>
        <v>2</v>
      </c>
      <c r="M206">
        <f t="shared" ca="1" si="884"/>
        <v>23.6</v>
      </c>
      <c r="N206">
        <f t="shared" ca="1" si="885"/>
        <v>72</v>
      </c>
      <c r="O206">
        <f t="shared" ca="1" si="886"/>
        <v>23.5999999794</v>
      </c>
      <c r="P206">
        <f t="shared" ca="1" si="887"/>
        <v>2</v>
      </c>
      <c r="Q206">
        <f t="shared" ca="1" si="888"/>
        <v>13</v>
      </c>
      <c r="R206">
        <f t="shared" ca="1" si="889"/>
        <v>4</v>
      </c>
      <c r="S206">
        <f t="shared" ca="1" si="890"/>
        <v>0</v>
      </c>
      <c r="T206">
        <f t="shared" ca="1" si="891"/>
        <v>21</v>
      </c>
      <c r="U206" t="str">
        <f t="shared" ca="1" si="875"/>
        <v>978999995986James Kent</v>
      </c>
      <c r="V206">
        <f t="shared" ca="1" si="892"/>
        <v>84</v>
      </c>
      <c r="W206">
        <f t="shared" si="893"/>
        <v>205</v>
      </c>
      <c r="X206" t="e">
        <f t="shared" ca="1" si="894"/>
        <v>#N/A</v>
      </c>
      <c r="Y206">
        <f t="shared" ca="1" si="895"/>
        <v>4</v>
      </c>
      <c r="Z206" t="str">
        <f t="shared" ca="1" si="896"/>
        <v>995James Kentzz</v>
      </c>
      <c r="AA206">
        <f t="shared" ca="1" si="897"/>
        <v>34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3</v>
      </c>
      <c r="G207">
        <f t="shared" ca="1" si="879"/>
        <v>2</v>
      </c>
      <c r="H207">
        <f t="shared" ca="1" si="880"/>
        <v>66.666666666666657</v>
      </c>
      <c r="I207">
        <f t="shared" ca="1" si="874"/>
        <v>23.633333333333336</v>
      </c>
      <c r="J207">
        <f t="shared" ca="1" si="881"/>
        <v>25.633333333333336</v>
      </c>
      <c r="K207">
        <f t="shared" ca="1" si="882"/>
        <v>25.633333312633336</v>
      </c>
      <c r="L207">
        <f t="shared" ca="1" si="883"/>
        <v>2</v>
      </c>
      <c r="M207">
        <f t="shared" ca="1" si="884"/>
        <v>28.9</v>
      </c>
      <c r="N207">
        <f t="shared" ca="1" si="885"/>
        <v>12</v>
      </c>
      <c r="O207">
        <f t="shared" ca="1" si="886"/>
        <v>28.899999979299999</v>
      </c>
      <c r="P207">
        <f t="shared" ca="1" si="887"/>
        <v>2</v>
      </c>
      <c r="Q207">
        <f t="shared" ca="1" si="888"/>
        <v>17</v>
      </c>
      <c r="R207">
        <f t="shared" ca="1" si="889"/>
        <v>4</v>
      </c>
      <c r="S207">
        <f t="shared" ca="1" si="890"/>
        <v>2</v>
      </c>
      <c r="T207">
        <f t="shared" ca="1" si="891"/>
        <v>31</v>
      </c>
      <c r="U207" t="str">
        <f t="shared" ca="1" si="875"/>
        <v>968997995982Alex Chubb</v>
      </c>
      <c r="V207">
        <f t="shared" ca="1" si="892"/>
        <v>63</v>
      </c>
      <c r="W207">
        <f t="shared" si="893"/>
        <v>206</v>
      </c>
      <c r="X207" t="e">
        <f t="shared" ca="1" si="894"/>
        <v>#N/A</v>
      </c>
      <c r="Y207">
        <f t="shared" ca="1" si="895"/>
        <v>3</v>
      </c>
      <c r="Z207" t="str">
        <f t="shared" ca="1" si="896"/>
        <v>996Alex Chubbzz</v>
      </c>
      <c r="AA207">
        <f t="shared" ca="1" si="897"/>
        <v>39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>
        <f t="shared" ca="1" si="960"/>
        <v>21.73</v>
      </c>
      <c r="CM207" t="str">
        <f t="shared" ca="1" si="961"/>
        <v>LOST</v>
      </c>
      <c r="CN207">
        <f t="shared" ca="1" si="962"/>
        <v>7</v>
      </c>
      <c r="CO207">
        <f t="shared" ca="1" si="963"/>
        <v>1</v>
      </c>
      <c r="CP207">
        <f t="shared" ca="1" si="964"/>
        <v>1</v>
      </c>
      <c r="CQ207">
        <f t="shared" ca="1" si="965"/>
        <v>1</v>
      </c>
      <c r="CR207">
        <f t="shared" ca="1" si="966"/>
        <v>50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32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6</v>
      </c>
      <c r="G208">
        <f t="shared" ca="1" si="879"/>
        <v>6</v>
      </c>
      <c r="H208">
        <f t="shared" ca="1" si="880"/>
        <v>100</v>
      </c>
      <c r="I208">
        <f t="shared" ca="1" si="874"/>
        <v>24.47666666666667</v>
      </c>
      <c r="J208">
        <f t="shared" ca="1" si="881"/>
        <v>30.47666666666667</v>
      </c>
      <c r="K208">
        <f t="shared" ca="1" si="882"/>
        <v>30.476666645866668</v>
      </c>
      <c r="L208">
        <f t="shared" ca="1" si="883"/>
        <v>2</v>
      </c>
      <c r="M208">
        <f t="shared" ca="1" si="884"/>
        <v>30.67</v>
      </c>
      <c r="N208">
        <f t="shared" ca="1" si="885"/>
        <v>7</v>
      </c>
      <c r="O208">
        <f t="shared" ca="1" si="886"/>
        <v>30.6699999792</v>
      </c>
      <c r="P208">
        <f t="shared" ca="1" si="887"/>
        <v>2</v>
      </c>
      <c r="Q208">
        <f t="shared" ca="1" si="888"/>
        <v>21</v>
      </c>
      <c r="R208">
        <f t="shared" ca="1" si="889"/>
        <v>14</v>
      </c>
      <c r="S208">
        <f t="shared" ca="1" si="890"/>
        <v>1</v>
      </c>
      <c r="T208">
        <f t="shared" ca="1" si="891"/>
        <v>52</v>
      </c>
      <c r="U208" t="str">
        <f t="shared" ca="1" si="875"/>
        <v>947998985978Brandonn Monk</v>
      </c>
      <c r="V208">
        <f t="shared" ca="1" si="892"/>
        <v>27</v>
      </c>
      <c r="W208">
        <f t="shared" si="893"/>
        <v>207</v>
      </c>
      <c r="X208" t="e">
        <f t="shared" ca="1" si="894"/>
        <v>#N/A</v>
      </c>
      <c r="Y208">
        <f t="shared" ca="1" si="895"/>
        <v>6</v>
      </c>
      <c r="Z208" t="str">
        <f t="shared" ca="1" si="896"/>
        <v>993Brandonn Monkzz</v>
      </c>
      <c r="AA208">
        <f t="shared" ca="1" si="897"/>
        <v>16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>
        <f t="shared" ca="1" si="960"/>
        <v>26.37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84</v>
      </c>
      <c r="CT208">
        <f t="shared" ca="1" si="968"/>
        <v>52</v>
      </c>
      <c r="CU208">
        <f t="shared" ca="1" si="969"/>
        <v>16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5</v>
      </c>
      <c r="G209">
        <f t="shared" ca="1" si="879"/>
        <v>4</v>
      </c>
      <c r="H209">
        <f t="shared" ca="1" si="880"/>
        <v>80</v>
      </c>
      <c r="I209">
        <f t="shared" ca="1" si="874"/>
        <v>24.53</v>
      </c>
      <c r="J209">
        <f t="shared" ca="1" si="881"/>
        <v>28.53</v>
      </c>
      <c r="K209">
        <f t="shared" ca="1" si="882"/>
        <v>28.529999979100001</v>
      </c>
      <c r="L209">
        <f t="shared" ca="1" si="883"/>
        <v>2</v>
      </c>
      <c r="M209">
        <f t="shared" ca="1" si="884"/>
        <v>28.36</v>
      </c>
      <c r="N209">
        <f t="shared" ca="1" si="885"/>
        <v>17</v>
      </c>
      <c r="O209">
        <f t="shared" ca="1" si="886"/>
        <v>28.359999979099999</v>
      </c>
      <c r="P209">
        <f t="shared" ca="1" si="887"/>
        <v>2</v>
      </c>
      <c r="Q209">
        <f t="shared" ca="1" si="888"/>
        <v>34</v>
      </c>
      <c r="R209">
        <f t="shared" ca="1" si="889"/>
        <v>10</v>
      </c>
      <c r="S209">
        <f t="shared" ca="1" si="890"/>
        <v>3</v>
      </c>
      <c r="T209">
        <f t="shared" ca="1" si="891"/>
        <v>63</v>
      </c>
      <c r="U209" t="str">
        <f t="shared" ca="1" si="875"/>
        <v>936996989965Nigel Prior</v>
      </c>
      <c r="V209">
        <f t="shared" ca="1" si="892"/>
        <v>11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991Nigel Priorzz</v>
      </c>
      <c r="AA209">
        <f t="shared" ca="1" si="897"/>
        <v>6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>
        <f t="shared" ca="1" si="961"/>
        <v>0</v>
      </c>
      <c r="CN209">
        <f t="shared" ca="1" si="962"/>
        <v>2</v>
      </c>
      <c r="CO209">
        <f t="shared" ca="1" si="963"/>
        <v>0</v>
      </c>
      <c r="CP209">
        <f t="shared" ca="1" si="964"/>
        <v>0</v>
      </c>
      <c r="CQ209">
        <f t="shared" ca="1" si="965"/>
        <v>1</v>
      </c>
      <c r="CR209">
        <f t="shared" ca="1" si="966"/>
        <v>62</v>
      </c>
      <c r="CS209">
        <f t="shared" ca="1" si="967"/>
        <v>0</v>
      </c>
      <c r="CT209">
        <f t="shared" ca="1" si="968"/>
        <v>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113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121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113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119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2</v>
      </c>
      <c r="H212">
        <f t="shared" ca="1" si="880"/>
        <v>66.666666666666657</v>
      </c>
      <c r="I212">
        <f t="shared" ca="1" si="874"/>
        <v>23.533333333333331</v>
      </c>
      <c r="J212">
        <f t="shared" ca="1" si="881"/>
        <v>25.533333333333331</v>
      </c>
      <c r="K212">
        <f t="shared" ca="1" si="882"/>
        <v>25.53333331213333</v>
      </c>
      <c r="L212">
        <f t="shared" ca="1" si="883"/>
        <v>2</v>
      </c>
      <c r="M212">
        <f t="shared" ca="1" si="884"/>
        <v>28.9</v>
      </c>
      <c r="N212">
        <f t="shared" ca="1" si="885"/>
        <v>12</v>
      </c>
      <c r="O212">
        <f t="shared" ca="1" si="886"/>
        <v>28.899999978799997</v>
      </c>
      <c r="P212">
        <f t="shared" ca="1" si="887"/>
        <v>2</v>
      </c>
      <c r="Q212">
        <f t="shared" ca="1" si="888"/>
        <v>14</v>
      </c>
      <c r="R212">
        <f t="shared" ca="1" si="889"/>
        <v>3</v>
      </c>
      <c r="S212">
        <f t="shared" ca="1" si="890"/>
        <v>1</v>
      </c>
      <c r="T212">
        <f t="shared" ca="1" si="891"/>
        <v>23</v>
      </c>
      <c r="U212" t="str">
        <f t="shared" ca="1" si="875"/>
        <v>976998996985Jake Carter</v>
      </c>
      <c r="V212">
        <f t="shared" ca="1" si="892"/>
        <v>77</v>
      </c>
      <c r="W212">
        <f t="shared" si="893"/>
        <v>211</v>
      </c>
      <c r="X212" t="e">
        <f t="shared" ca="1" si="894"/>
        <v>#N/A</v>
      </c>
      <c r="Y212">
        <f t="shared" ca="1" si="895"/>
        <v>3</v>
      </c>
      <c r="Z212" t="str">
        <f t="shared" ca="1" si="896"/>
        <v>996Jake Carterzz</v>
      </c>
      <c r="AA212">
        <f t="shared" ca="1" si="897"/>
        <v>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>
        <f t="shared" ca="1" si="960"/>
        <v>28.9</v>
      </c>
      <c r="CM212" t="str">
        <f t="shared" ca="1" si="961"/>
        <v>WON</v>
      </c>
      <c r="CN212">
        <f t="shared" ca="1" si="962"/>
        <v>4</v>
      </c>
      <c r="CO212">
        <f t="shared" ca="1" si="963"/>
        <v>1</v>
      </c>
      <c r="CP212">
        <f t="shared" ca="1" si="964"/>
        <v>1</v>
      </c>
      <c r="CQ212">
        <f t="shared" ca="1" si="965"/>
        <v>1</v>
      </c>
      <c r="CR212">
        <f t="shared" ca="1" si="966"/>
        <v>0</v>
      </c>
      <c r="CS212">
        <f t="shared" ca="1" si="967"/>
        <v>32</v>
      </c>
      <c r="CT212">
        <f t="shared" ca="1" si="968"/>
        <v>32</v>
      </c>
      <c r="CU212">
        <f t="shared" ca="1" si="969"/>
        <v>88</v>
      </c>
      <c r="CV212">
        <f t="shared" ca="1" si="970"/>
        <v>0</v>
      </c>
      <c r="CW212">
        <f t="shared" ca="1" si="971"/>
        <v>0</v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5</v>
      </c>
      <c r="G213">
        <f t="shared" ca="1" si="879"/>
        <v>3</v>
      </c>
      <c r="H213">
        <f t="shared" ca="1" si="880"/>
        <v>60</v>
      </c>
      <c r="I213">
        <f t="shared" ca="1" si="874"/>
        <v>20.958000000000002</v>
      </c>
      <c r="J213">
        <f t="shared" ca="1" si="881"/>
        <v>23.958000000000002</v>
      </c>
      <c r="K213">
        <f t="shared" ca="1" si="882"/>
        <v>23.957999978700002</v>
      </c>
      <c r="L213">
        <f t="shared" ca="1" si="883"/>
        <v>2</v>
      </c>
      <c r="M213">
        <f t="shared" ca="1" si="884"/>
        <v>22.79</v>
      </c>
      <c r="N213">
        <f t="shared" ca="1" si="885"/>
        <v>79</v>
      </c>
      <c r="O213">
        <f t="shared" ca="1" si="886"/>
        <v>22.789999978699999</v>
      </c>
      <c r="P213">
        <f t="shared" ca="1" si="887"/>
        <v>2</v>
      </c>
      <c r="Q213">
        <f t="shared" ca="1" si="888"/>
        <v>17</v>
      </c>
      <c r="R213">
        <f t="shared" ca="1" si="889"/>
        <v>6</v>
      </c>
      <c r="S213">
        <f t="shared" ca="1" si="890"/>
        <v>1</v>
      </c>
      <c r="T213">
        <f t="shared" ca="1" si="891"/>
        <v>32</v>
      </c>
      <c r="U213" t="str">
        <f t="shared" ca="1" si="875"/>
        <v>967998993982Tom Pavitt</v>
      </c>
      <c r="V213">
        <f t="shared" ca="1" si="892"/>
        <v>62</v>
      </c>
      <c r="W213">
        <f t="shared" si="893"/>
        <v>212</v>
      </c>
      <c r="X213" t="e">
        <f t="shared" ca="1" si="894"/>
        <v>#N/A</v>
      </c>
      <c r="Y213">
        <f t="shared" ca="1" si="895"/>
        <v>5</v>
      </c>
      <c r="Z213" t="str">
        <f t="shared" ca="1" si="896"/>
        <v>994Tom Pavittzz</v>
      </c>
      <c r="AA213">
        <f t="shared" ca="1" si="897"/>
        <v>28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113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344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111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2</v>
      </c>
      <c r="G215">
        <f t="shared" ca="1" si="879"/>
        <v>1</v>
      </c>
      <c r="H215">
        <f t="shared" ca="1" si="880"/>
        <v>50</v>
      </c>
      <c r="I215">
        <f t="shared" ca="1" si="874"/>
        <v>24.14</v>
      </c>
      <c r="J215">
        <f t="shared" ca="1" si="881"/>
        <v>25.14</v>
      </c>
      <c r="K215">
        <f t="shared" ca="1" si="882"/>
        <v>25.139999978500001</v>
      </c>
      <c r="L215">
        <f t="shared" ca="1" si="883"/>
        <v>2</v>
      </c>
      <c r="M215">
        <f t="shared" ca="1" si="884"/>
        <v>24.43</v>
      </c>
      <c r="N215">
        <f t="shared" ca="1" si="885"/>
        <v>61</v>
      </c>
      <c r="O215">
        <f t="shared" ca="1" si="886"/>
        <v>24.4299999785</v>
      </c>
      <c r="P215">
        <f t="shared" ca="1" si="887"/>
        <v>2</v>
      </c>
      <c r="Q215">
        <f t="shared" ca="1" si="888"/>
        <v>11</v>
      </c>
      <c r="R215">
        <f t="shared" ca="1" si="889"/>
        <v>1</v>
      </c>
      <c r="S215">
        <f t="shared" ca="1" si="890"/>
        <v>1</v>
      </c>
      <c r="T215">
        <f t="shared" ca="1" si="891"/>
        <v>16</v>
      </c>
      <c r="U215" t="str">
        <f t="shared" ca="1" si="875"/>
        <v>983998998988Adam Penney</v>
      </c>
      <c r="V215">
        <f t="shared" ca="1" si="892"/>
        <v>88</v>
      </c>
      <c r="W215">
        <f t="shared" si="893"/>
        <v>214</v>
      </c>
      <c r="X215" t="e">
        <f t="shared" ca="1" si="894"/>
        <v>#N/A</v>
      </c>
      <c r="Y215">
        <f t="shared" ca="1" si="895"/>
        <v>2</v>
      </c>
      <c r="Z215" t="str">
        <f t="shared" ca="1" si="896"/>
        <v>997Adam Penneyzz</v>
      </c>
      <c r="AA215">
        <f t="shared" ca="1" si="897"/>
        <v>63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>
        <f t="shared" ca="1" si="961"/>
        <v>0</v>
      </c>
      <c r="CN215">
        <f t="shared" ca="1" si="962"/>
        <v>0</v>
      </c>
      <c r="CO215">
        <f t="shared" ca="1" si="963"/>
        <v>0</v>
      </c>
      <c r="CP215">
        <f t="shared" ca="1" si="964"/>
        <v>1</v>
      </c>
      <c r="CQ215">
        <f t="shared" ca="1" si="965"/>
        <v>1</v>
      </c>
      <c r="CR215">
        <f t="shared" ca="1" si="966"/>
        <v>40</v>
      </c>
      <c r="CS215">
        <f t="shared" ca="1" si="967"/>
        <v>0</v>
      </c>
      <c r="CT215">
        <f t="shared" ca="1" si="968"/>
        <v>0</v>
      </c>
      <c r="CU215">
        <f t="shared" ca="1" si="969"/>
        <v>0</v>
      </c>
      <c r="CV215">
        <f t="shared" ca="1" si="970"/>
        <v>0</v>
      </c>
      <c r="CW215">
        <f t="shared" ca="1" si="971"/>
        <v>0</v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1</v>
      </c>
      <c r="H216">
        <f t="shared" ca="1" si="880"/>
        <v>33.333333333333329</v>
      </c>
      <c r="I216">
        <f t="shared" ca="1" si="874"/>
        <v>17.25</v>
      </c>
      <c r="J216">
        <f t="shared" ca="1" si="881"/>
        <v>18.25</v>
      </c>
      <c r="K216">
        <f t="shared" ca="1" si="882"/>
        <v>18.249999978400002</v>
      </c>
      <c r="L216">
        <f t="shared" ca="1" si="883"/>
        <v>2</v>
      </c>
      <c r="M216">
        <f t="shared" ca="1" si="884"/>
        <v>18.899999999999999</v>
      </c>
      <c r="N216">
        <f t="shared" ca="1" si="885"/>
        <v>103</v>
      </c>
      <c r="O216">
        <f t="shared" ca="1" si="886"/>
        <v>18.8999999784</v>
      </c>
      <c r="P216">
        <f t="shared" ca="1" si="887"/>
        <v>2</v>
      </c>
      <c r="Q216">
        <f t="shared" ca="1" si="888"/>
        <v>5</v>
      </c>
      <c r="R216">
        <f t="shared" ca="1" si="889"/>
        <v>1</v>
      </c>
      <c r="S216">
        <f t="shared" ca="1" si="890"/>
        <v>0</v>
      </c>
      <c r="T216">
        <f t="shared" ca="1" si="891"/>
        <v>7</v>
      </c>
      <c r="U216" t="str">
        <f t="shared" ca="1" si="875"/>
        <v>992999998994Carl Chambers</v>
      </c>
      <c r="V216">
        <f t="shared" ca="1" si="892"/>
        <v>103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79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>
        <f t="shared" ca="1" si="960"/>
        <v>15.74</v>
      </c>
      <c r="CM216" t="str">
        <f t="shared" ca="1" si="961"/>
        <v>LOST</v>
      </c>
      <c r="CN216">
        <f t="shared" ca="1" si="962"/>
        <v>1</v>
      </c>
      <c r="CO216">
        <f t="shared" ca="1" si="963"/>
        <v>0</v>
      </c>
      <c r="CP216">
        <f t="shared" ca="1" si="964"/>
        <v>0</v>
      </c>
      <c r="CQ216">
        <f t="shared" ca="1" si="965"/>
        <v>0</v>
      </c>
      <c r="CR216">
        <f t="shared" ca="1" si="966"/>
        <v>0</v>
      </c>
      <c r="CS216">
        <f t="shared" ca="1" si="967"/>
        <v>0</v>
      </c>
      <c r="CT216">
        <f t="shared" ca="1" si="968"/>
        <v>0</v>
      </c>
      <c r="CU216">
        <f t="shared" ca="1" si="969"/>
        <v>0</v>
      </c>
      <c r="CV216">
        <f t="shared" ca="1" si="970"/>
        <v>0</v>
      </c>
      <c r="CW216">
        <f t="shared" ca="1" si="971"/>
        <v>0</v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113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113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113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113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113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113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113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113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113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113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6</v>
      </c>
      <c r="G227">
        <f t="shared" ca="1" si="879"/>
        <v>5</v>
      </c>
      <c r="H227">
        <f t="shared" ca="1" si="880"/>
        <v>83.333333333333343</v>
      </c>
      <c r="I227">
        <f t="shared" ca="1" si="874"/>
        <v>27.963333333333335</v>
      </c>
      <c r="J227">
        <f t="shared" ca="1" si="881"/>
        <v>32.963333333333338</v>
      </c>
      <c r="K227">
        <f t="shared" ca="1" si="882"/>
        <v>32.963333310633338</v>
      </c>
      <c r="L227">
        <f t="shared" ca="1" si="883"/>
        <v>2</v>
      </c>
      <c r="M227">
        <f t="shared" ca="1" si="884"/>
        <v>29.07</v>
      </c>
      <c r="N227">
        <f t="shared" ca="1" si="885"/>
        <v>11</v>
      </c>
      <c r="O227">
        <f t="shared" ca="1" si="886"/>
        <v>29.0699999773</v>
      </c>
      <c r="P227">
        <f t="shared" ca="1" si="887"/>
        <v>2</v>
      </c>
      <c r="Q227">
        <f t="shared" ca="1" si="888"/>
        <v>35</v>
      </c>
      <c r="R227">
        <f t="shared" ca="1" si="889"/>
        <v>15</v>
      </c>
      <c r="S227">
        <f t="shared" ca="1" si="890"/>
        <v>3</v>
      </c>
      <c r="T227">
        <f t="shared" ca="1" si="891"/>
        <v>74</v>
      </c>
      <c r="U227" t="str">
        <f t="shared" ca="1" si="875"/>
        <v>925996984964Steve Lovett</v>
      </c>
      <c r="V227">
        <f t="shared" ca="1" si="892"/>
        <v>3</v>
      </c>
      <c r="W227">
        <f t="shared" si="893"/>
        <v>226</v>
      </c>
      <c r="X227" t="e">
        <f t="shared" ca="1" si="894"/>
        <v>#N/A</v>
      </c>
      <c r="Y227">
        <f t="shared" ca="1" si="895"/>
        <v>8</v>
      </c>
      <c r="Z227" t="str">
        <f t="shared" ca="1" si="896"/>
        <v>991Steve Lovettzz</v>
      </c>
      <c r="AA227">
        <f t="shared" ca="1" si="897"/>
        <v>7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>
        <f t="shared" ca="1" si="924"/>
        <v>26.8</v>
      </c>
      <c r="BC227" t="str">
        <f t="shared" ca="1" si="925"/>
        <v>WON</v>
      </c>
      <c r="BD227">
        <f t="shared" ca="1" si="926"/>
        <v>3</v>
      </c>
      <c r="BE227">
        <f t="shared" ca="1" si="927"/>
        <v>4</v>
      </c>
      <c r="BF227">
        <f t="shared" ca="1" si="928"/>
        <v>0</v>
      </c>
      <c r="BG227">
        <f t="shared" ca="1" si="929"/>
        <v>2</v>
      </c>
      <c r="BH227">
        <f t="shared" ca="1" si="930"/>
        <v>20</v>
      </c>
      <c r="BI227">
        <f t="shared" ca="1" si="931"/>
        <v>0</v>
      </c>
      <c r="BJ227">
        <f t="shared" ca="1" si="932"/>
        <v>40</v>
      </c>
      <c r="BK227">
        <f t="shared" ca="1" si="933"/>
        <v>0</v>
      </c>
      <c r="BL227">
        <f t="shared" ca="1" si="934"/>
        <v>8</v>
      </c>
      <c r="BM227">
        <f t="shared" ca="1" si="935"/>
        <v>25</v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>
        <f t="shared" ca="1" si="960"/>
        <v>27.66</v>
      </c>
      <c r="CM227" t="str">
        <f t="shared" ca="1" si="961"/>
        <v>LOST</v>
      </c>
      <c r="CN227">
        <f t="shared" ca="1" si="962"/>
        <v>6</v>
      </c>
      <c r="CO227">
        <f t="shared" ca="1" si="963"/>
        <v>4</v>
      </c>
      <c r="CP227">
        <f t="shared" ca="1" si="964"/>
        <v>1</v>
      </c>
      <c r="CQ227">
        <f t="shared" ca="1" si="965"/>
        <v>0</v>
      </c>
      <c r="CR227">
        <f t="shared" ca="1" si="966"/>
        <v>0</v>
      </c>
      <c r="CS227">
        <f t="shared" ca="1" si="967"/>
        <v>30</v>
      </c>
      <c r="CT227">
        <f t="shared" ca="1" si="968"/>
        <v>20</v>
      </c>
      <c r="CU227">
        <f t="shared" ca="1" si="969"/>
        <v>0</v>
      </c>
      <c r="CV227">
        <f t="shared" ca="1" si="970"/>
        <v>0</v>
      </c>
      <c r="CW227">
        <f t="shared" ca="1" si="971"/>
        <v>0</v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55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46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6</v>
      </c>
      <c r="G229">
        <f t="shared" ca="1" si="879"/>
        <v>5</v>
      </c>
      <c r="H229">
        <f t="shared" ca="1" si="880"/>
        <v>83.333333333333343</v>
      </c>
      <c r="I229">
        <f t="shared" ca="1" si="874"/>
        <v>23.908333333333331</v>
      </c>
      <c r="J229">
        <f t="shared" ca="1" si="881"/>
        <v>28.908333333333331</v>
      </c>
      <c r="K229">
        <f t="shared" ca="1" si="882"/>
        <v>28.908333310433331</v>
      </c>
      <c r="L229">
        <f t="shared" ca="1" si="883"/>
        <v>2</v>
      </c>
      <c r="M229">
        <f t="shared" ca="1" si="884"/>
        <v>25.91</v>
      </c>
      <c r="N229">
        <f t="shared" ca="1" si="885"/>
        <v>44</v>
      </c>
      <c r="O229">
        <f t="shared" ca="1" si="886"/>
        <v>25.9099999771</v>
      </c>
      <c r="P229">
        <f t="shared" ca="1" si="887"/>
        <v>2</v>
      </c>
      <c r="Q229">
        <f t="shared" ca="1" si="888"/>
        <v>30</v>
      </c>
      <c r="R229">
        <f t="shared" ca="1" si="889"/>
        <v>13</v>
      </c>
      <c r="S229">
        <f t="shared" ca="1" si="890"/>
        <v>1</v>
      </c>
      <c r="T229">
        <f t="shared" ca="1" si="891"/>
        <v>59</v>
      </c>
      <c r="U229" t="str">
        <f t="shared" ca="1" si="875"/>
        <v>940998986969Dave Webb</v>
      </c>
      <c r="V229">
        <f t="shared" ca="1" si="892"/>
        <v>14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992Dave Webbzz</v>
      </c>
      <c r="AA229">
        <f t="shared" ca="1" si="897"/>
        <v>9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>
        <f t="shared" ca="1" si="924"/>
        <v>24.05</v>
      </c>
      <c r="BC229" t="str">
        <f t="shared" ca="1" si="925"/>
        <v>WON</v>
      </c>
      <c r="BD229">
        <f t="shared" ca="1" si="926"/>
        <v>6</v>
      </c>
      <c r="BE229">
        <f t="shared" ca="1" si="927"/>
        <v>4</v>
      </c>
      <c r="BF229">
        <f t="shared" ca="1" si="928"/>
        <v>0</v>
      </c>
      <c r="BG229">
        <f t="shared" ca="1" si="929"/>
        <v>1</v>
      </c>
      <c r="BH229">
        <f t="shared" ca="1" si="930"/>
        <v>0</v>
      </c>
      <c r="BI229">
        <f t="shared" ca="1" si="931"/>
        <v>42</v>
      </c>
      <c r="BJ229">
        <f t="shared" ca="1" si="932"/>
        <v>0</v>
      </c>
      <c r="BK229">
        <f t="shared" ca="1" si="933"/>
        <v>20</v>
      </c>
      <c r="BL229">
        <f t="shared" ca="1" si="934"/>
        <v>92</v>
      </c>
      <c r="BM229">
        <f t="shared" ca="1" si="935"/>
        <v>0</v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>
        <f t="shared" ca="1" si="960"/>
        <v>21.47</v>
      </c>
      <c r="CM229" t="str">
        <f t="shared" ca="1" si="961"/>
        <v>WON</v>
      </c>
      <c r="CN229">
        <f t="shared" ca="1" si="962"/>
        <v>5</v>
      </c>
      <c r="CO229">
        <f t="shared" ca="1" si="963"/>
        <v>1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40</v>
      </c>
      <c r="CT229">
        <f t="shared" ca="1" si="968"/>
        <v>20</v>
      </c>
      <c r="CU229">
        <f t="shared" ca="1" si="969"/>
        <v>40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5</v>
      </c>
      <c r="H230">
        <f t="shared" ca="1" si="880"/>
        <v>100</v>
      </c>
      <c r="I230">
        <f t="shared" ca="1" si="874"/>
        <v>26.501999999999999</v>
      </c>
      <c r="J230">
        <f t="shared" ca="1" si="881"/>
        <v>31.501999999999999</v>
      </c>
      <c r="K230">
        <f t="shared" ca="1" si="882"/>
        <v>31.501999977000001</v>
      </c>
      <c r="L230">
        <f t="shared" ca="1" si="883"/>
        <v>2</v>
      </c>
      <c r="M230">
        <f t="shared" ca="1" si="884"/>
        <v>27.33</v>
      </c>
      <c r="N230">
        <f t="shared" ca="1" si="885"/>
        <v>24</v>
      </c>
      <c r="O230">
        <f t="shared" ca="1" si="886"/>
        <v>27.329999977</v>
      </c>
      <c r="P230">
        <f t="shared" ca="1" si="887"/>
        <v>2</v>
      </c>
      <c r="Q230">
        <f t="shared" ca="1" si="888"/>
        <v>31</v>
      </c>
      <c r="R230">
        <f t="shared" ca="1" si="889"/>
        <v>10</v>
      </c>
      <c r="S230">
        <f t="shared" ca="1" si="890"/>
        <v>1</v>
      </c>
      <c r="T230">
        <f t="shared" ca="1" si="891"/>
        <v>54</v>
      </c>
      <c r="U230" t="str">
        <f t="shared" ca="1" si="875"/>
        <v>945998989968Jason Kelly</v>
      </c>
      <c r="V230">
        <f t="shared" ca="1" si="892"/>
        <v>22</v>
      </c>
      <c r="W230">
        <f t="shared" si="893"/>
        <v>229</v>
      </c>
      <c r="X230" t="e">
        <f t="shared" ca="1" si="894"/>
        <v>#N/A</v>
      </c>
      <c r="Y230">
        <f t="shared" ca="1" si="895"/>
        <v>8</v>
      </c>
      <c r="Z230" t="str">
        <f t="shared" ca="1" si="896"/>
        <v>991Jason Kellyzz</v>
      </c>
      <c r="AA230">
        <f t="shared" ca="1" si="897"/>
        <v>4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>
        <f t="shared" ca="1" si="924"/>
        <v>26.37</v>
      </c>
      <c r="BC230" t="str">
        <f t="shared" ca="1" si="925"/>
        <v>WON</v>
      </c>
      <c r="BD230">
        <f t="shared" ca="1" si="926"/>
        <v>6</v>
      </c>
      <c r="BE230">
        <f t="shared" ca="1" si="927"/>
        <v>3</v>
      </c>
      <c r="BF230">
        <f t="shared" ca="1" si="928"/>
        <v>1</v>
      </c>
      <c r="BG230">
        <f t="shared" ca="1" si="929"/>
        <v>2</v>
      </c>
      <c r="BH230">
        <f t="shared" ca="1" si="930"/>
        <v>33</v>
      </c>
      <c r="BI230">
        <f t="shared" ca="1" si="931"/>
        <v>85</v>
      </c>
      <c r="BJ230">
        <f t="shared" ca="1" si="932"/>
        <v>24</v>
      </c>
      <c r="BK230">
        <f t="shared" ca="1" si="933"/>
        <v>60</v>
      </c>
      <c r="BL230">
        <f t="shared" ca="1" si="934"/>
        <v>0</v>
      </c>
      <c r="BM230">
        <f t="shared" ca="1" si="935"/>
        <v>0</v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5</v>
      </c>
      <c r="G231">
        <f t="shared" ca="1" si="879"/>
        <v>1</v>
      </c>
      <c r="H231">
        <f t="shared" ca="1" si="880"/>
        <v>20</v>
      </c>
      <c r="I231">
        <f t="shared" ca="1" si="874"/>
        <v>22.245999999999999</v>
      </c>
      <c r="J231">
        <f t="shared" ca="1" si="881"/>
        <v>23.245999999999999</v>
      </c>
      <c r="K231">
        <f t="shared" ca="1" si="882"/>
        <v>23.245999976899999</v>
      </c>
      <c r="L231">
        <f t="shared" ca="1" si="883"/>
        <v>2</v>
      </c>
      <c r="M231">
        <f t="shared" ca="1" si="884"/>
        <v>25.55</v>
      </c>
      <c r="N231">
        <f t="shared" ca="1" si="885"/>
        <v>49</v>
      </c>
      <c r="O231">
        <f t="shared" ca="1" si="886"/>
        <v>25.549999976900001</v>
      </c>
      <c r="P231">
        <f t="shared" ca="1" si="887"/>
        <v>2</v>
      </c>
      <c r="Q231">
        <f t="shared" ca="1" si="888"/>
        <v>24</v>
      </c>
      <c r="R231">
        <f t="shared" ca="1" si="889"/>
        <v>10</v>
      </c>
      <c r="S231">
        <f t="shared" ca="1" si="890"/>
        <v>2</v>
      </c>
      <c r="T231">
        <f t="shared" ca="1" si="891"/>
        <v>50</v>
      </c>
      <c r="U231" t="str">
        <f t="shared" ca="1" si="875"/>
        <v>949997989975Paul Tudor</v>
      </c>
      <c r="V231">
        <f t="shared" ca="1" si="892"/>
        <v>30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998Paul Tudorzz</v>
      </c>
      <c r="AA231">
        <f t="shared" ca="1" si="897"/>
        <v>94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>
        <f t="shared" ca="1" si="960"/>
        <v>25.54</v>
      </c>
      <c r="CM231" t="str">
        <f t="shared" ca="1" si="961"/>
        <v>LOST</v>
      </c>
      <c r="CN231">
        <f t="shared" ca="1" si="962"/>
        <v>6</v>
      </c>
      <c r="CO231">
        <f t="shared" ca="1" si="963"/>
        <v>2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24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6</v>
      </c>
      <c r="G232">
        <f t="shared" ca="1" si="879"/>
        <v>5</v>
      </c>
      <c r="H232">
        <f t="shared" ca="1" si="880"/>
        <v>83.333333333333343</v>
      </c>
      <c r="I232">
        <f t="shared" ca="1" si="874"/>
        <v>23.826666666666668</v>
      </c>
      <c r="J232">
        <f t="shared" ca="1" si="881"/>
        <v>28.826666666666668</v>
      </c>
      <c r="K232">
        <f t="shared" ca="1" si="882"/>
        <v>28.82666664346667</v>
      </c>
      <c r="L232">
        <f t="shared" ca="1" si="883"/>
        <v>2</v>
      </c>
      <c r="M232">
        <f t="shared" ca="1" si="884"/>
        <v>25.47</v>
      </c>
      <c r="N232">
        <f t="shared" ca="1" si="885"/>
        <v>50</v>
      </c>
      <c r="O232">
        <f t="shared" ca="1" si="886"/>
        <v>25.4699999768</v>
      </c>
      <c r="P232">
        <f t="shared" ca="1" si="887"/>
        <v>2</v>
      </c>
      <c r="Q232">
        <f t="shared" ca="1" si="888"/>
        <v>26</v>
      </c>
      <c r="R232">
        <f t="shared" ca="1" si="889"/>
        <v>17</v>
      </c>
      <c r="S232">
        <f t="shared" ca="1" si="890"/>
        <v>3</v>
      </c>
      <c r="T232">
        <f t="shared" ca="1" si="891"/>
        <v>69</v>
      </c>
      <c r="U232" t="str">
        <f t="shared" ca="1" si="875"/>
        <v>930996982973Kurtis Atkins</v>
      </c>
      <c r="V232">
        <f t="shared" ca="1" si="892"/>
        <v>6</v>
      </c>
      <c r="W232">
        <f t="shared" si="893"/>
        <v>231</v>
      </c>
      <c r="X232" t="e">
        <f t="shared" ca="1" si="894"/>
        <v>#N/A</v>
      </c>
      <c r="Y232">
        <f t="shared" ca="1" si="895"/>
        <v>6</v>
      </c>
      <c r="Z232" t="str">
        <f t="shared" ca="1" si="896"/>
        <v>993Kurtis Atkinszz</v>
      </c>
      <c r="AA232">
        <f t="shared" ca="1" si="897"/>
        <v>20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>
        <f t="shared" ca="1" si="924"/>
        <v>21.73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0</v>
      </c>
      <c r="BH232">
        <f t="shared" ca="1" si="930"/>
        <v>0</v>
      </c>
      <c r="BI232">
        <f t="shared" ca="1" si="931"/>
        <v>0</v>
      </c>
      <c r="BJ232">
        <f t="shared" ca="1" si="932"/>
        <v>20</v>
      </c>
      <c r="BK232">
        <f t="shared" ca="1" si="933"/>
        <v>0</v>
      </c>
      <c r="BL232">
        <f t="shared" ca="1" si="934"/>
        <v>20</v>
      </c>
      <c r="BM232">
        <f t="shared" ca="1" si="935"/>
        <v>0</v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>
        <f t="shared" ca="1" si="960"/>
        <v>23.66</v>
      </c>
      <c r="CM232" t="str">
        <f t="shared" ca="1" si="961"/>
        <v>WON</v>
      </c>
      <c r="CN232">
        <f t="shared" ca="1" si="962"/>
        <v>4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0</v>
      </c>
      <c r="CU232">
        <f t="shared" ca="1" si="969"/>
        <v>52</v>
      </c>
      <c r="CV232">
        <f t="shared" ca="1" si="970"/>
        <v>25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5</v>
      </c>
      <c r="G233">
        <f t="shared" ca="1" si="879"/>
        <v>3</v>
      </c>
      <c r="H233">
        <f t="shared" ca="1" si="880"/>
        <v>60</v>
      </c>
      <c r="I233">
        <f t="shared" ca="1" si="874"/>
        <v>25.622000000000003</v>
      </c>
      <c r="J233">
        <f t="shared" ca="1" si="881"/>
        <v>28.622000000000003</v>
      </c>
      <c r="K233">
        <f t="shared" ca="1" si="882"/>
        <v>28.621999976700003</v>
      </c>
      <c r="L233">
        <f t="shared" ca="1" si="883"/>
        <v>2</v>
      </c>
      <c r="M233">
        <f t="shared" ca="1" si="884"/>
        <v>27.44</v>
      </c>
      <c r="N233">
        <f t="shared" ca="1" si="885"/>
        <v>23</v>
      </c>
      <c r="O233">
        <f t="shared" ca="1" si="886"/>
        <v>27.439999976700001</v>
      </c>
      <c r="P233">
        <f t="shared" ca="1" si="887"/>
        <v>2</v>
      </c>
      <c r="Q233">
        <f t="shared" ca="1" si="888"/>
        <v>21</v>
      </c>
      <c r="R233">
        <f t="shared" ca="1" si="889"/>
        <v>13</v>
      </c>
      <c r="S233">
        <f t="shared" ca="1" si="890"/>
        <v>4</v>
      </c>
      <c r="T233">
        <f t="shared" ca="1" si="891"/>
        <v>59</v>
      </c>
      <c r="U233" t="str">
        <f t="shared" ca="1" si="875"/>
        <v>940995986978Darryl Pilgrim</v>
      </c>
      <c r="V233">
        <f t="shared" ca="1" si="892"/>
        <v>13</v>
      </c>
      <c r="W233">
        <f t="shared" si="893"/>
        <v>232</v>
      </c>
      <c r="X233" t="e">
        <f t="shared" ca="1" si="894"/>
        <v>#N/A</v>
      </c>
      <c r="Y233">
        <f t="shared" ca="1" si="895"/>
        <v>4</v>
      </c>
      <c r="Z233" t="str">
        <f t="shared" ca="1" si="896"/>
        <v>995Darryl Pilgrimzz</v>
      </c>
      <c r="AA233">
        <f t="shared" ca="1" si="897"/>
        <v>31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>
        <f t="shared" ca="1" si="924"/>
        <v>22.43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1</v>
      </c>
      <c r="BH233">
        <f t="shared" ca="1" si="930"/>
        <v>0</v>
      </c>
      <c r="BI233">
        <f t="shared" ca="1" si="931"/>
        <v>20</v>
      </c>
      <c r="BJ233">
        <f t="shared" ca="1" si="932"/>
        <v>20</v>
      </c>
      <c r="BK233">
        <f t="shared" ca="1" si="933"/>
        <v>2</v>
      </c>
      <c r="BL233">
        <f t="shared" ca="1" si="934"/>
        <v>0</v>
      </c>
      <c r="BM233">
        <f t="shared" ca="1" si="935"/>
        <v>0</v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>
        <f t="shared" ca="1" si="960"/>
        <v>26.37</v>
      </c>
      <c r="CM233" t="str">
        <f t="shared" ca="1" si="961"/>
        <v>WON</v>
      </c>
      <c r="CN233">
        <f t="shared" ca="1" si="962"/>
        <v>3</v>
      </c>
      <c r="CO233">
        <f t="shared" ca="1" si="963"/>
        <v>6</v>
      </c>
      <c r="CP233">
        <f t="shared" ca="1" si="964"/>
        <v>0</v>
      </c>
      <c r="CQ233">
        <f t="shared" ca="1" si="965"/>
        <v>2</v>
      </c>
      <c r="CR233">
        <f t="shared" ca="1" si="966"/>
        <v>20</v>
      </c>
      <c r="CS233">
        <f t="shared" ca="1" si="967"/>
        <v>108</v>
      </c>
      <c r="CT233">
        <f t="shared" ca="1" si="968"/>
        <v>8</v>
      </c>
      <c r="CU233">
        <f t="shared" ca="1" si="969"/>
        <v>18</v>
      </c>
      <c r="CV233">
        <f t="shared" ca="1" si="970"/>
        <v>0</v>
      </c>
      <c r="CW233">
        <f t="shared" ca="1" si="971"/>
        <v>0</v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5</v>
      </c>
      <c r="G234">
        <f t="shared" ca="1" si="879"/>
        <v>2</v>
      </c>
      <c r="H234">
        <f t="shared" ca="1" si="880"/>
        <v>40</v>
      </c>
      <c r="I234">
        <f t="shared" ca="1" si="874"/>
        <v>24.67</v>
      </c>
      <c r="J234">
        <f t="shared" ca="1" si="881"/>
        <v>26.67</v>
      </c>
      <c r="K234">
        <f t="shared" ca="1" si="882"/>
        <v>26.669999976600003</v>
      </c>
      <c r="L234">
        <f t="shared" ca="1" si="883"/>
        <v>2</v>
      </c>
      <c r="M234">
        <f t="shared" ca="1" si="884"/>
        <v>27.08</v>
      </c>
      <c r="N234">
        <f t="shared" ca="1" si="885"/>
        <v>27</v>
      </c>
      <c r="O234">
        <f t="shared" ca="1" si="886"/>
        <v>27.0799999766</v>
      </c>
      <c r="P234">
        <f t="shared" ca="1" si="887"/>
        <v>2</v>
      </c>
      <c r="Q234">
        <f t="shared" ca="1" si="888"/>
        <v>26</v>
      </c>
      <c r="R234">
        <f t="shared" ca="1" si="889"/>
        <v>9</v>
      </c>
      <c r="S234">
        <f t="shared" ca="1" si="890"/>
        <v>2</v>
      </c>
      <c r="T234">
        <f t="shared" ca="1" si="891"/>
        <v>50</v>
      </c>
      <c r="U234" t="str">
        <f t="shared" ca="1" si="875"/>
        <v>949997990973Kirk DeRuyter</v>
      </c>
      <c r="V234">
        <f t="shared" ca="1" si="892"/>
        <v>31</v>
      </c>
      <c r="W234">
        <f t="shared" si="893"/>
        <v>233</v>
      </c>
      <c r="X234" t="e">
        <f t="shared" ca="1" si="894"/>
        <v>#N/A</v>
      </c>
      <c r="Y234">
        <f t="shared" ca="1" si="895"/>
        <v>3</v>
      </c>
      <c r="Z234" t="str">
        <f t="shared" ca="1" si="896"/>
        <v>996Kirk DeRuyterzz</v>
      </c>
      <c r="AA234">
        <f t="shared" ca="1" si="897"/>
        <v>52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>
        <f t="shared" ca="1" si="924"/>
        <v>23.05</v>
      </c>
      <c r="BC234" t="str">
        <f t="shared" ca="1" si="925"/>
        <v>LOST</v>
      </c>
      <c r="BD234">
        <f t="shared" ca="1" si="926"/>
        <v>5</v>
      </c>
      <c r="BE234">
        <f t="shared" ca="1" si="927"/>
        <v>2</v>
      </c>
      <c r="BF234">
        <f t="shared" ca="1" si="928"/>
        <v>0</v>
      </c>
      <c r="BG234">
        <f t="shared" ca="1" si="929"/>
        <v>0</v>
      </c>
      <c r="BH234">
        <f t="shared" ca="1" si="930"/>
        <v>0</v>
      </c>
      <c r="BI234">
        <f t="shared" ca="1" si="931"/>
        <v>0</v>
      </c>
      <c r="BJ234">
        <f t="shared" ca="1" si="932"/>
        <v>0</v>
      </c>
      <c r="BK234">
        <f t="shared" ca="1" si="933"/>
        <v>0</v>
      </c>
      <c r="BL234">
        <f t="shared" ca="1" si="934"/>
        <v>0</v>
      </c>
      <c r="BM234">
        <f t="shared" ca="1" si="935"/>
        <v>0</v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>
        <f t="shared" ca="1" si="960"/>
        <v>26.22</v>
      </c>
      <c r="CM234" t="str">
        <f t="shared" ca="1" si="961"/>
        <v>LOST</v>
      </c>
      <c r="CN234">
        <f t="shared" ca="1" si="962"/>
        <v>5</v>
      </c>
      <c r="CO234">
        <f t="shared" ca="1" si="963"/>
        <v>2</v>
      </c>
      <c r="CP234">
        <f t="shared" ca="1" si="964"/>
        <v>0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32</v>
      </c>
      <c r="CU234">
        <f t="shared" ca="1" si="969"/>
        <v>0</v>
      </c>
      <c r="CV234">
        <f t="shared" ca="1" si="970"/>
        <v>30</v>
      </c>
      <c r="CW234">
        <f t="shared" ca="1" si="971"/>
        <v>0</v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2</v>
      </c>
      <c r="M235">
        <f t="shared" ca="1" si="884"/>
        <v>0</v>
      </c>
      <c r="N235">
        <f t="shared" ca="1" si="885"/>
        <v>113</v>
      </c>
      <c r="O235">
        <f t="shared" ca="1" si="886"/>
        <v>-1</v>
      </c>
      <c r="P235">
        <f t="shared" ca="1" si="887"/>
        <v>2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999999999999Shane Edwards</v>
      </c>
      <c r="V235">
        <f t="shared" ca="1" si="892"/>
        <v>348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999Shane Edwardszz</v>
      </c>
      <c r="AA235">
        <f t="shared" ca="1" si="897"/>
        <v>118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6</v>
      </c>
      <c r="G236">
        <f t="shared" ca="1" si="879"/>
        <v>6</v>
      </c>
      <c r="H236">
        <f t="shared" ca="1" si="880"/>
        <v>100</v>
      </c>
      <c r="I236">
        <f t="shared" ca="1" si="874"/>
        <v>27.991666666666671</v>
      </c>
      <c r="J236">
        <f t="shared" ca="1" si="881"/>
        <v>33.991666666666674</v>
      </c>
      <c r="K236">
        <f t="shared" ca="1" si="882"/>
        <v>33.991666643066672</v>
      </c>
      <c r="L236">
        <f t="shared" ca="1" si="883"/>
        <v>2</v>
      </c>
      <c r="M236">
        <f t="shared" ca="1" si="884"/>
        <v>30.29</v>
      </c>
      <c r="N236">
        <f t="shared" ca="1" si="885"/>
        <v>8</v>
      </c>
      <c r="O236">
        <f t="shared" ca="1" si="886"/>
        <v>30.289999976400001</v>
      </c>
      <c r="P236">
        <f t="shared" ca="1" si="887"/>
        <v>2</v>
      </c>
      <c r="Q236">
        <f t="shared" ca="1" si="888"/>
        <v>40</v>
      </c>
      <c r="R236">
        <f t="shared" ca="1" si="889"/>
        <v>10</v>
      </c>
      <c r="S236">
        <f t="shared" ca="1" si="890"/>
        <v>4</v>
      </c>
      <c r="T236">
        <f t="shared" ca="1" si="891"/>
        <v>72</v>
      </c>
      <c r="U236" t="str">
        <f t="shared" ca="1" si="875"/>
        <v>927995989959Steve Ferguson</v>
      </c>
      <c r="V236">
        <f t="shared" ca="1" si="892"/>
        <v>4</v>
      </c>
      <c r="W236">
        <f t="shared" si="893"/>
        <v>235</v>
      </c>
      <c r="X236" t="e">
        <f t="shared" ca="1" si="894"/>
        <v>#N/A</v>
      </c>
      <c r="Y236">
        <f t="shared" ca="1" si="895"/>
        <v>9</v>
      </c>
      <c r="Z236" t="str">
        <f t="shared" ca="1" si="896"/>
        <v>990Steve Fergusonzz</v>
      </c>
      <c r="AA236">
        <f t="shared" ca="1" si="897"/>
        <v>2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>
        <f t="shared" ca="1" si="924"/>
        <v>25.44</v>
      </c>
      <c r="BC236" t="str">
        <f t="shared" ca="1" si="925"/>
        <v>WON</v>
      </c>
      <c r="BD236">
        <f t="shared" ca="1" si="926"/>
        <v>9</v>
      </c>
      <c r="BE236">
        <f t="shared" ca="1" si="927"/>
        <v>1</v>
      </c>
      <c r="BF236">
        <f t="shared" ca="1" si="928"/>
        <v>0</v>
      </c>
      <c r="BG236">
        <f t="shared" ca="1" si="929"/>
        <v>2</v>
      </c>
      <c r="BH236">
        <f t="shared" ca="1" si="930"/>
        <v>16</v>
      </c>
      <c r="BI236">
        <f t="shared" ca="1" si="931"/>
        <v>74</v>
      </c>
      <c r="BJ236">
        <f t="shared" ca="1" si="932"/>
        <v>74</v>
      </c>
      <c r="BK236">
        <f t="shared" ca="1" si="933"/>
        <v>0</v>
      </c>
      <c r="BL236">
        <f t="shared" ca="1" si="934"/>
        <v>20</v>
      </c>
      <c r="BM236">
        <f t="shared" ca="1" si="935"/>
        <v>0</v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>
        <f t="shared" ca="1" si="960"/>
        <v>27.04</v>
      </c>
      <c r="CM236" t="str">
        <f t="shared" ca="1" si="961"/>
        <v>WON</v>
      </c>
      <c r="CN236">
        <f t="shared" ca="1" si="962"/>
        <v>7</v>
      </c>
      <c r="CO236">
        <f t="shared" ca="1" si="963"/>
        <v>3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47</v>
      </c>
      <c r="CT236">
        <f t="shared" ca="1" si="968"/>
        <v>0</v>
      </c>
      <c r="CU236">
        <f t="shared" ca="1" si="969"/>
        <v>10</v>
      </c>
      <c r="CV236">
        <f t="shared" ca="1" si="970"/>
        <v>0</v>
      </c>
      <c r="CW236">
        <f t="shared" ca="1" si="971"/>
        <v>80</v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2</v>
      </c>
      <c r="G237">
        <f t="shared" ca="1" si="879"/>
        <v>1</v>
      </c>
      <c r="H237">
        <f t="shared" ca="1" si="880"/>
        <v>50</v>
      </c>
      <c r="I237">
        <f t="shared" ca="1" si="874"/>
        <v>16.310000000000002</v>
      </c>
      <c r="J237">
        <f t="shared" ca="1" si="881"/>
        <v>17.310000000000002</v>
      </c>
      <c r="K237">
        <f t="shared" ca="1" si="882"/>
        <v>17.309999976300002</v>
      </c>
      <c r="L237">
        <f t="shared" ca="1" si="883"/>
        <v>2</v>
      </c>
      <c r="M237">
        <f t="shared" ca="1" si="884"/>
        <v>18.28</v>
      </c>
      <c r="N237">
        <f t="shared" ca="1" si="885"/>
        <v>106</v>
      </c>
      <c r="O237">
        <f t="shared" ca="1" si="886"/>
        <v>18.279999976300001</v>
      </c>
      <c r="P237">
        <f t="shared" ca="1" si="887"/>
        <v>2</v>
      </c>
      <c r="Q237">
        <f t="shared" ca="1" si="888"/>
        <v>6</v>
      </c>
      <c r="R237">
        <f t="shared" ca="1" si="889"/>
        <v>0</v>
      </c>
      <c r="S237">
        <f t="shared" ca="1" si="890"/>
        <v>0</v>
      </c>
      <c r="T237">
        <f t="shared" ca="1" si="891"/>
        <v>6</v>
      </c>
      <c r="U237" t="str">
        <f t="shared" ca="1" si="875"/>
        <v>993999999993Paul Secular</v>
      </c>
      <c r="V237">
        <f t="shared" ca="1" si="892"/>
        <v>106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998Paul Secularzz</v>
      </c>
      <c r="AA237">
        <f t="shared" ca="1" si="897"/>
        <v>93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>
        <f t="shared" ca="1" si="924"/>
        <v>18.28</v>
      </c>
      <c r="BC237" t="str">
        <f t="shared" ca="1" si="925"/>
        <v>WON</v>
      </c>
      <c r="BD237">
        <f t="shared" ca="1" si="926"/>
        <v>4</v>
      </c>
      <c r="BE237">
        <f t="shared" ca="1" si="927"/>
        <v>0</v>
      </c>
      <c r="BF237">
        <f t="shared" ca="1" si="928"/>
        <v>0</v>
      </c>
      <c r="BG237">
        <f t="shared" ca="1" si="929"/>
        <v>1</v>
      </c>
      <c r="BH237">
        <f t="shared" ca="1" si="930"/>
        <v>0</v>
      </c>
      <c r="BI237">
        <f t="shared" ca="1" si="931"/>
        <v>4</v>
      </c>
      <c r="BJ237">
        <f t="shared" ca="1" si="932"/>
        <v>30</v>
      </c>
      <c r="BK237">
        <f t="shared" ca="1" si="933"/>
        <v>0</v>
      </c>
      <c r="BL237">
        <f t="shared" ca="1" si="934"/>
        <v>58</v>
      </c>
      <c r="BM237">
        <f t="shared" ca="1" si="935"/>
        <v>0</v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>
        <f t="shared" ca="1" si="960"/>
        <v>14.34</v>
      </c>
      <c r="CM237" t="str">
        <f t="shared" ca="1" si="961"/>
        <v>LOST</v>
      </c>
      <c r="CN237">
        <f t="shared" ca="1" si="962"/>
        <v>2</v>
      </c>
      <c r="CO237">
        <f t="shared" ca="1" si="963"/>
        <v>0</v>
      </c>
      <c r="CP237">
        <f t="shared" ca="1" si="964"/>
        <v>0</v>
      </c>
      <c r="CQ237">
        <f t="shared" ca="1" si="965"/>
        <v>0</v>
      </c>
      <c r="CR237">
        <f t="shared" ca="1" si="966"/>
        <v>0</v>
      </c>
      <c r="CS237">
        <f t="shared" ca="1" si="967"/>
        <v>0</v>
      </c>
      <c r="CT237">
        <f t="shared" ca="1" si="968"/>
        <v>0</v>
      </c>
      <c r="CU237">
        <f t="shared" ca="1" si="969"/>
        <v>4</v>
      </c>
      <c r="CV237">
        <f t="shared" ca="1" si="970"/>
        <v>0</v>
      </c>
      <c r="CW237">
        <f t="shared" ca="1" si="971"/>
        <v>0</v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113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340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97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113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113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113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113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113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113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113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113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113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113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113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113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113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113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113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113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113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113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113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113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113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113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113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113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113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113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113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113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113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113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113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113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113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113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113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113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113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113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113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113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113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113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113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113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113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113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113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113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113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113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113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113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113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113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113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113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113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113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113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113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113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113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113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113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113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113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113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113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113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113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113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113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113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113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113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113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113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113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113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113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113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113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113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113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113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113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113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113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113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113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113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113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113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113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113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113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113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113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113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113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113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237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113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59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113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9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113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111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113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213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113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33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113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113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182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113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113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113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125</v>
      </c>
      <c r="J2">
        <f ca="1">SUM($P2,$T2,$X2,$AB2,$AF2,$AJ2,$AN2,$AR2,$AV2,$AZ2,$BD2,$BH2,$BL2,$BP2,$BT2,$BX2,$CB2,$CF2,$CJ2,$CN2,$CR2,$CV2,$CZ2,$DD2,$DH2,$DL2)</f>
        <v>86</v>
      </c>
      <c r="K2">
        <f ca="1">I2-J2</f>
        <v>39</v>
      </c>
      <c r="L2">
        <f ca="1">SUM($Q2,$U2,$Y2,$AC2,$AG2,$AK2,$AO2,$AS2,$AW2,$BA2,$BE2,$BI2,$BM2,$BQ2,$BU2,$BY2,$CC2,$CG2,$CK2,$CO2,$CS2,$CW2,$DA2,$DE2,$DI2,$DM2)</f>
        <v>442</v>
      </c>
      <c r="M2">
        <f ca="1">SUM($N2,$R2,$V2,$Z2,$AD2,$AH2,$AL2,$AP2,$AT2,$AX2,$BB2,$BF2,$BJ2,$BN2,$BR2,$BV2,$BZ2,$CD2,$CH2,$CL2,$CP2,$CT2,$CX2,$DB2,$DF2,$DJ2)</f>
        <v>46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17</v>
      </c>
      <c r="AJ2">
        <f ca="1">INDIRECT("Week"&amp;LEFT(AJ$1,1)&amp;"!J"&amp;$E2)</f>
        <v>18</v>
      </c>
      <c r="AK2">
        <f ca="1">INDIRECT("Week"&amp;LEFT(AK$1,1)&amp;"!K"&amp;$E2)</f>
        <v>80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85</v>
      </c>
      <c r="J3">
        <f t="shared" ref="J3:J15" ca="1" si="4">SUM($P3,$T3,$X3,$AB3,$AF3,$AJ3,$AN3,$AR3,$AV3,$AZ3,$BD3,$BH3,$BL3,$BP3,$BT3,$BX3,$CB3,$CF3,$CJ3,$CN3,$CR3,$CV3,$CZ3,$DD3,$DH3,$DL3)</f>
        <v>126</v>
      </c>
      <c r="K3">
        <f t="shared" ref="K3:K15" ca="1" si="5">I3-J3</f>
        <v>-41</v>
      </c>
      <c r="L3">
        <f t="shared" ref="L3:L15" ca="1" si="6">SUM($Q3,$U3,$Y3,$AC3,$AG3,$AK3,$AO3,$AS3,$AW3,$BA3,$BE3,$BI3,$BM3,$BQ3,$BU3,$BY3,$CC3,$CG3,$CK3,$CO3,$CS3,$CW3,$DA3,$DE3,$DI3,$DM3)</f>
        <v>358</v>
      </c>
      <c r="M3">
        <f t="shared" ref="M3:M13" ca="1" si="7">SUM($N3,$R3,$V3,$Z3,$AD3,$AH3,$AL3,$AP3,$AT3,$AX3,$BB3,$BF3,$BJ3,$BN3,$BR3,$BV3,$BZ3,$CD3,$CH3,$CL3,$CP3,$CT3,$CX3,$DB3,$DF3,$DJ3)</f>
        <v>27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>
        <f t="shared" ref="AH3:AH15" ca="1" si="28">IF(ISBLANK(INDIRECT("Week"&amp;LEFT(AH$1,1)&amp;"!G"&amp;$E3)),"",INDIRECT("Week"&amp;LEFT(AH$1,1)&amp;"!G"&amp;$E3))</f>
        <v>6</v>
      </c>
      <c r="AI3">
        <f t="shared" ref="AI3:AI15" ca="1" si="29">INDIRECT("Week"&amp;LEFT(AI$1,1)&amp;"!I"&amp;$E3)</f>
        <v>17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5</v>
      </c>
      <c r="G4">
        <f t="shared" ca="1" si="1"/>
        <v>1</v>
      </c>
      <c r="H4">
        <f t="shared" ca="1" si="2"/>
        <v>0</v>
      </c>
      <c r="I4">
        <f t="shared" ca="1" si="3"/>
        <v>73</v>
      </c>
      <c r="J4">
        <f t="shared" ca="1" si="4"/>
        <v>107</v>
      </c>
      <c r="K4">
        <f t="shared" ca="1" si="5"/>
        <v>-34</v>
      </c>
      <c r="L4">
        <f t="shared" ca="1" si="6"/>
        <v>290</v>
      </c>
      <c r="M4">
        <f t="shared" ca="1" si="7"/>
        <v>23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>
        <f t="shared" ca="1" si="28"/>
        <v>10</v>
      </c>
      <c r="AI4">
        <f t="shared" ca="1" si="29"/>
        <v>24</v>
      </c>
      <c r="AJ4">
        <f t="shared" ca="1" si="30"/>
        <v>11</v>
      </c>
      <c r="AK4">
        <f t="shared" ca="1" si="31"/>
        <v>67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6</v>
      </c>
      <c r="G5">
        <f t="shared" ca="1" si="1"/>
        <v>0</v>
      </c>
      <c r="H5">
        <f t="shared" ca="1" si="2"/>
        <v>1</v>
      </c>
      <c r="I5">
        <f t="shared" ca="1" si="3"/>
        <v>82</v>
      </c>
      <c r="J5">
        <f t="shared" ca="1" si="4"/>
        <v>131</v>
      </c>
      <c r="K5">
        <f t="shared" ca="1" si="5"/>
        <v>-49</v>
      </c>
      <c r="L5">
        <f t="shared" ca="1" si="6"/>
        <v>352</v>
      </c>
      <c r="M5">
        <f t="shared" ca="1" si="7"/>
        <v>21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>
        <f t="shared" ca="1" si="28"/>
        <v>3</v>
      </c>
      <c r="AI5">
        <f t="shared" ca="1" si="29"/>
        <v>12</v>
      </c>
      <c r="AJ5">
        <f t="shared" ca="1" si="30"/>
        <v>24</v>
      </c>
      <c r="AK5">
        <f t="shared" ca="1" si="31"/>
        <v>68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6</v>
      </c>
      <c r="G6">
        <f t="shared" ca="1" si="1"/>
        <v>1</v>
      </c>
      <c r="H6">
        <f t="shared" ca="1" si="2"/>
        <v>1</v>
      </c>
      <c r="I6">
        <f t="shared" ca="1" si="3"/>
        <v>76</v>
      </c>
      <c r="J6">
        <f t="shared" ca="1" si="4"/>
        <v>127</v>
      </c>
      <c r="K6">
        <f t="shared" ca="1" si="5"/>
        <v>-51</v>
      </c>
      <c r="L6">
        <f t="shared" ca="1" si="6"/>
        <v>328</v>
      </c>
      <c r="M6">
        <f t="shared" ca="1" si="7"/>
        <v>24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>
        <f t="shared" ca="1" si="28"/>
        <v>2</v>
      </c>
      <c r="AI6">
        <f t="shared" ca="1" si="29"/>
        <v>11</v>
      </c>
      <c r="AJ6">
        <f t="shared" ca="1" si="30"/>
        <v>24</v>
      </c>
      <c r="AK6">
        <f t="shared" ca="1" si="31"/>
        <v>55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6</v>
      </c>
      <c r="G7">
        <f t="shared" ca="1" si="1"/>
        <v>3</v>
      </c>
      <c r="H7">
        <f t="shared" ca="1" si="2"/>
        <v>1</v>
      </c>
      <c r="I7">
        <f t="shared" ca="1" si="3"/>
        <v>117</v>
      </c>
      <c r="J7">
        <f t="shared" ca="1" si="4"/>
        <v>92</v>
      </c>
      <c r="K7">
        <f t="shared" ca="1" si="5"/>
        <v>25</v>
      </c>
      <c r="L7">
        <f t="shared" ca="1" si="6"/>
        <v>467</v>
      </c>
      <c r="M7">
        <f t="shared" ca="1" si="7"/>
        <v>42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>
        <f t="shared" ca="1" si="28"/>
        <v>9</v>
      </c>
      <c r="AI7">
        <f t="shared" ca="1" si="29"/>
        <v>24</v>
      </c>
      <c r="AJ7">
        <f t="shared" ca="1" si="30"/>
        <v>12</v>
      </c>
      <c r="AK7">
        <f t="shared" ca="1" si="31"/>
        <v>73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6</v>
      </c>
      <c r="G8">
        <f t="shared" ca="1" si="1"/>
        <v>1</v>
      </c>
      <c r="H8">
        <f t="shared" ca="1" si="2"/>
        <v>0</v>
      </c>
      <c r="I8">
        <f t="shared" ca="1" si="3"/>
        <v>84</v>
      </c>
      <c r="J8">
        <f t="shared" ca="1" si="4"/>
        <v>128</v>
      </c>
      <c r="K8">
        <f t="shared" ca="1" si="5"/>
        <v>-44</v>
      </c>
      <c r="L8">
        <f t="shared" ca="1" si="6"/>
        <v>332</v>
      </c>
      <c r="M8">
        <f t="shared" ca="1" si="7"/>
        <v>24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>
        <f t="shared" ca="1" si="16"/>
        <v>3</v>
      </c>
      <c r="W8">
        <f t="shared" ca="1" si="17"/>
        <v>12</v>
      </c>
      <c r="X8">
        <f t="shared" ca="1" si="18"/>
        <v>23</v>
      </c>
      <c r="Y8">
        <f t="shared" ca="1" si="19"/>
        <v>63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>
        <f t="shared" ca="1" si="28"/>
        <v>4</v>
      </c>
      <c r="AI8">
        <f t="shared" ca="1" si="29"/>
        <v>11</v>
      </c>
      <c r="AJ8">
        <f t="shared" ca="1" si="30"/>
        <v>24</v>
      </c>
      <c r="AK8">
        <f t="shared" ca="1" si="31"/>
        <v>46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5</v>
      </c>
      <c r="G9">
        <f t="shared" ca="1" si="1"/>
        <v>5</v>
      </c>
      <c r="H9">
        <f t="shared" ca="1" si="2"/>
        <v>0</v>
      </c>
      <c r="I9">
        <f t="shared" ca="1" si="3"/>
        <v>119</v>
      </c>
      <c r="J9">
        <f t="shared" ca="1" si="4"/>
        <v>53</v>
      </c>
      <c r="K9">
        <f t="shared" ca="1" si="5"/>
        <v>66</v>
      </c>
      <c r="L9">
        <f t="shared" ca="1" si="6"/>
        <v>413</v>
      </c>
      <c r="M9">
        <f t="shared" ca="1" si="7"/>
        <v>45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>
        <f t="shared" ca="1" si="28"/>
        <v>8</v>
      </c>
      <c r="AI9">
        <f t="shared" ca="1" si="29"/>
        <v>24</v>
      </c>
      <c r="AJ9">
        <f t="shared" ca="1" si="30"/>
        <v>11</v>
      </c>
      <c r="AK9">
        <f t="shared" ca="1" si="31"/>
        <v>81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6</v>
      </c>
      <c r="G10">
        <f t="shared" ca="1" si="1"/>
        <v>5</v>
      </c>
      <c r="H10">
        <f t="shared" ca="1" si="2"/>
        <v>0</v>
      </c>
      <c r="I10">
        <f t="shared" ca="1" si="3"/>
        <v>116</v>
      </c>
      <c r="J10">
        <f t="shared" ca="1" si="4"/>
        <v>94</v>
      </c>
      <c r="K10">
        <f t="shared" ca="1" si="5"/>
        <v>22</v>
      </c>
      <c r="L10">
        <f t="shared" ca="1" si="6"/>
        <v>406</v>
      </c>
      <c r="M10">
        <f t="shared" ca="1" si="7"/>
        <v>46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>
        <f t="shared" ca="1" si="28"/>
        <v>7</v>
      </c>
      <c r="AI10">
        <f t="shared" ca="1" si="29"/>
        <v>18</v>
      </c>
      <c r="AJ10">
        <f t="shared" ca="1" si="30"/>
        <v>17</v>
      </c>
      <c r="AK10">
        <f t="shared" ca="1" si="31"/>
        <v>81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6</v>
      </c>
      <c r="G11">
        <f t="shared" ca="1" si="1"/>
        <v>5</v>
      </c>
      <c r="H11">
        <f t="shared" ca="1" si="2"/>
        <v>1</v>
      </c>
      <c r="I11">
        <f t="shared" ca="1" si="3"/>
        <v>141</v>
      </c>
      <c r="J11">
        <f t="shared" ca="1" si="4"/>
        <v>74</v>
      </c>
      <c r="K11">
        <f t="shared" ca="1" si="5"/>
        <v>67</v>
      </c>
      <c r="L11">
        <f t="shared" ca="1" si="6"/>
        <v>527</v>
      </c>
      <c r="M11">
        <f t="shared" ca="1" si="7"/>
        <v>50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>
        <f t="shared" ca="1" si="16"/>
        <v>9</v>
      </c>
      <c r="W11">
        <f t="shared" ca="1" si="17"/>
        <v>23</v>
      </c>
      <c r="X11">
        <f t="shared" ca="1" si="18"/>
        <v>12</v>
      </c>
      <c r="Y11">
        <f t="shared" ca="1" si="19"/>
        <v>88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>
        <f t="shared" ca="1" si="28"/>
        <v>6</v>
      </c>
      <c r="AI11">
        <f t="shared" ca="1" si="29"/>
        <v>20</v>
      </c>
      <c r="AJ11">
        <f t="shared" ca="1" si="30"/>
        <v>17</v>
      </c>
      <c r="AK11">
        <f t="shared" ca="1" si="31"/>
        <v>81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46</v>
      </c>
      <c r="C2">
        <f ca="1">Setup!G2</f>
        <v>5</v>
      </c>
      <c r="D2">
        <f ca="1">Setup!K2</f>
        <v>39</v>
      </c>
      <c r="E2" t="str">
        <f>Setup!B2</f>
        <v>Arnie's Army</v>
      </c>
      <c r="F2">
        <f ca="1">999-ABS(IF(LEN(B2)=1,"00"&amp;B2,IF(LEN(B2)=2,"0"&amp;B2,B2)))</f>
        <v>953</v>
      </c>
      <c r="G2">
        <f ca="1">999-ABS(IF(LEN(C2)=1,"00"&amp;C2,IF(LEN(C2)=2,"0"&amp;C2,C2)))</f>
        <v>994</v>
      </c>
      <c r="H2">
        <f ca="1">99999-(D2+10000)</f>
        <v>89960</v>
      </c>
      <c r="I2">
        <f ca="1">IF(LEN(H2)=4,"0"&amp;H2,H2)</f>
        <v>89960</v>
      </c>
      <c r="J2" t="str">
        <f ca="1">F2&amp;G2&amp;I2&amp;E2</f>
        <v>95399489960Arnie's Army</v>
      </c>
      <c r="K2">
        <f ca="1">COUNTIF($J$2:$J$15,"&lt;="&amp;J2)</f>
        <v>2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27</v>
      </c>
      <c r="C3">
        <f ca="1">Setup!G3</f>
        <v>0</v>
      </c>
      <c r="D3">
        <f ca="1">Setup!K3</f>
        <v>-41</v>
      </c>
      <c r="E3" t="str">
        <f>Setup!B3</f>
        <v>Bishopsford</v>
      </c>
      <c r="F3">
        <f t="shared" ref="F3:F15" ca="1" si="0">999-ABS(IF(LEN(B3)=1,"00"&amp;B3,IF(LEN(B3)=2,"0"&amp;B3,B3)))</f>
        <v>972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90040</v>
      </c>
      <c r="I3">
        <f t="shared" ref="I3:I15" ca="1" si="3">IF(LEN(H3)=4,"0"&amp;H3,H3)</f>
        <v>90040</v>
      </c>
      <c r="J3" t="str">
        <f t="shared" ref="J3:J15" ca="1" si="4">F3&amp;G3&amp;I3&amp;E3</f>
        <v>97299990040Bishopsford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23</v>
      </c>
      <c r="C4">
        <f ca="1">Setup!G4</f>
        <v>1</v>
      </c>
      <c r="D4">
        <f ca="1">Setup!K4</f>
        <v>-34</v>
      </c>
      <c r="E4" t="str">
        <f>Setup!B4</f>
        <v>Epsom Cons</v>
      </c>
      <c r="F4">
        <f t="shared" ca="1" si="0"/>
        <v>976</v>
      </c>
      <c r="G4">
        <f t="shared" ca="1" si="1"/>
        <v>998</v>
      </c>
      <c r="H4">
        <f t="shared" ca="1" si="2"/>
        <v>90033</v>
      </c>
      <c r="I4">
        <f t="shared" ca="1" si="3"/>
        <v>90033</v>
      </c>
      <c r="J4" t="str">
        <f t="shared" ca="1" si="4"/>
        <v>97699890033Epsom Cons</v>
      </c>
      <c r="K4">
        <f t="shared" ca="1" si="5"/>
        <v>9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21</v>
      </c>
      <c r="C5">
        <f ca="1">Setup!G5</f>
        <v>0</v>
      </c>
      <c r="D5">
        <f ca="1">Setup!K5</f>
        <v>-49</v>
      </c>
      <c r="E5" t="str">
        <f>Setup!B5</f>
        <v>Forestdale Forum</v>
      </c>
      <c r="F5">
        <f t="shared" ca="1" si="0"/>
        <v>978</v>
      </c>
      <c r="G5">
        <f t="shared" ca="1" si="1"/>
        <v>999</v>
      </c>
      <c r="H5">
        <f t="shared" ca="1" si="2"/>
        <v>90048</v>
      </c>
      <c r="I5">
        <f t="shared" ca="1" si="3"/>
        <v>90048</v>
      </c>
      <c r="J5" t="str">
        <f t="shared" ca="1" si="4"/>
        <v>97899990048Forestdale Forum</v>
      </c>
      <c r="K5">
        <f t="shared" ca="1" si="5"/>
        <v>10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24</v>
      </c>
      <c r="C6">
        <f ca="1">Setup!G6</f>
        <v>1</v>
      </c>
      <c r="D6">
        <f ca="1">Setup!K6</f>
        <v>-51</v>
      </c>
      <c r="E6" t="str">
        <f>Setup!B6</f>
        <v>St Peter's</v>
      </c>
      <c r="F6">
        <f t="shared" ca="1" si="0"/>
        <v>975</v>
      </c>
      <c r="G6">
        <f t="shared" ca="1" si="1"/>
        <v>998</v>
      </c>
      <c r="H6">
        <f t="shared" ca="1" si="2"/>
        <v>90050</v>
      </c>
      <c r="I6">
        <f t="shared" ca="1" si="3"/>
        <v>90050</v>
      </c>
      <c r="J6" t="str">
        <f t="shared" ca="1" si="4"/>
        <v>97599890050St Peter's</v>
      </c>
      <c r="K6">
        <f t="shared" ca="1" si="5"/>
        <v>8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42</v>
      </c>
      <c r="C7">
        <f ca="1">Setup!G7</f>
        <v>3</v>
      </c>
      <c r="D7">
        <f ca="1">Setup!K7</f>
        <v>25</v>
      </c>
      <c r="E7" t="str">
        <f>Setup!B7</f>
        <v>Sunbury RBL</v>
      </c>
      <c r="F7">
        <f t="shared" ca="1" si="0"/>
        <v>957</v>
      </c>
      <c r="G7">
        <f t="shared" ca="1" si="1"/>
        <v>996</v>
      </c>
      <c r="H7">
        <f t="shared" ca="1" si="2"/>
        <v>89974</v>
      </c>
      <c r="I7">
        <f t="shared" ca="1" si="3"/>
        <v>89974</v>
      </c>
      <c r="J7" t="str">
        <f t="shared" ca="1" si="4"/>
        <v>95799689974Sunbury RBL</v>
      </c>
      <c r="K7">
        <f t="shared" ca="1" si="5"/>
        <v>5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24</v>
      </c>
      <c r="C8">
        <f ca="1">Setup!G8</f>
        <v>1</v>
      </c>
      <c r="D8">
        <f ca="1">Setup!K8</f>
        <v>-44</v>
      </c>
      <c r="E8" t="str">
        <f>Setup!B8</f>
        <v>The Farmers</v>
      </c>
      <c r="F8">
        <f t="shared" ca="1" si="0"/>
        <v>975</v>
      </c>
      <c r="G8">
        <f t="shared" ca="1" si="1"/>
        <v>998</v>
      </c>
      <c r="H8">
        <f t="shared" ca="1" si="2"/>
        <v>90043</v>
      </c>
      <c r="I8">
        <f t="shared" ca="1" si="3"/>
        <v>90043</v>
      </c>
      <c r="J8" t="str">
        <f t="shared" ca="1" si="4"/>
        <v>97599890043The Farmers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45</v>
      </c>
      <c r="C9">
        <f ca="1">Setup!G9</f>
        <v>5</v>
      </c>
      <c r="D9">
        <f ca="1">Setup!K9</f>
        <v>66</v>
      </c>
      <c r="E9" t="str">
        <f>Setup!B9</f>
        <v>WWMC</v>
      </c>
      <c r="F9">
        <f t="shared" ca="1" si="0"/>
        <v>954</v>
      </c>
      <c r="G9">
        <f t="shared" ca="1" si="1"/>
        <v>994</v>
      </c>
      <c r="H9">
        <f t="shared" ca="1" si="2"/>
        <v>89933</v>
      </c>
      <c r="I9">
        <f t="shared" ca="1" si="3"/>
        <v>89933</v>
      </c>
      <c r="J9" t="str">
        <f t="shared" ca="1" si="4"/>
        <v>95499489933WWMC</v>
      </c>
      <c r="K9">
        <f t="shared" ca="1" si="5"/>
        <v>4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46</v>
      </c>
      <c r="C10">
        <f ca="1">Setup!G10</f>
        <v>5</v>
      </c>
      <c r="D10">
        <f ca="1">Setup!K10</f>
        <v>22</v>
      </c>
      <c r="E10" t="str">
        <f>Setup!B10</f>
        <v>West Byfleet</v>
      </c>
      <c r="F10">
        <f t="shared" ca="1" si="0"/>
        <v>953</v>
      </c>
      <c r="G10">
        <f t="shared" ca="1" si="1"/>
        <v>994</v>
      </c>
      <c r="H10">
        <f t="shared" ca="1" si="2"/>
        <v>89977</v>
      </c>
      <c r="I10">
        <f t="shared" ca="1" si="3"/>
        <v>89977</v>
      </c>
      <c r="J10" t="str">
        <f t="shared" ca="1" si="4"/>
        <v>95399489977West Byfleet</v>
      </c>
      <c r="K10">
        <f t="shared" ca="1" si="5"/>
        <v>3</v>
      </c>
      <c r="L10">
        <v>9</v>
      </c>
      <c r="M10">
        <f t="shared" ca="1" si="6"/>
        <v>3</v>
      </c>
    </row>
    <row r="11" spans="1:13" x14ac:dyDescent="0.25">
      <c r="A11">
        <v>1</v>
      </c>
      <c r="B11">
        <f ca="1">Setup!M11</f>
        <v>50</v>
      </c>
      <c r="C11">
        <f ca="1">Setup!G11</f>
        <v>5</v>
      </c>
      <c r="D11">
        <f ca="1">Setup!K11</f>
        <v>67</v>
      </c>
      <c r="E11" t="str">
        <f>Setup!B11</f>
        <v>WPBL</v>
      </c>
      <c r="F11">
        <f t="shared" ca="1" si="0"/>
        <v>949</v>
      </c>
      <c r="G11">
        <f t="shared" ca="1" si="1"/>
        <v>994</v>
      </c>
      <c r="H11">
        <f t="shared" ca="1" si="2"/>
        <v>89932</v>
      </c>
      <c r="I11">
        <f t="shared" ca="1" si="3"/>
        <v>89932</v>
      </c>
      <c r="J11" t="str">
        <f t="shared" ca="1" si="4"/>
        <v>94999489932WPBL</v>
      </c>
      <c r="K11">
        <f t="shared" ca="1" si="5"/>
        <v>1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861" t="s">
        <v>620</v>
      </c>
      <c r="B1" s="861"/>
      <c r="C1" s="861"/>
      <c r="D1" s="861"/>
      <c r="F1" s="861" t="s">
        <v>620</v>
      </c>
      <c r="G1" s="861"/>
      <c r="H1" s="861"/>
      <c r="I1" s="861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861" t="s">
        <v>620</v>
      </c>
      <c r="B19" s="861"/>
      <c r="C19" s="861"/>
      <c r="D19" s="861"/>
      <c r="F19" s="861" t="s">
        <v>620</v>
      </c>
      <c r="G19" s="861"/>
      <c r="H19" s="861"/>
      <c r="I19" s="861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861" t="s">
        <v>620</v>
      </c>
      <c r="B37" s="861"/>
      <c r="C37" s="861"/>
      <c r="D37" s="861"/>
      <c r="F37" s="861" t="s">
        <v>620</v>
      </c>
      <c r="G37" s="861"/>
      <c r="H37" s="861"/>
      <c r="I37" s="861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861" t="s">
        <v>620</v>
      </c>
      <c r="B53" s="861"/>
      <c r="C53" s="861"/>
      <c r="D53" s="861"/>
      <c r="F53" s="861" t="s">
        <v>620</v>
      </c>
      <c r="G53" s="861"/>
      <c r="H53" s="861"/>
      <c r="I53" s="861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861" t="s">
        <v>620</v>
      </c>
      <c r="B69" s="861"/>
      <c r="C69" s="861"/>
      <c r="D69" s="861"/>
      <c r="F69" s="861" t="s">
        <v>620</v>
      </c>
      <c r="G69" s="861"/>
      <c r="H69" s="861"/>
      <c r="I69" s="861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861" t="s">
        <v>620</v>
      </c>
      <c r="B85" s="861"/>
      <c r="C85" s="861"/>
      <c r="D85" s="861"/>
      <c r="F85" s="861" t="s">
        <v>620</v>
      </c>
      <c r="G85" s="861"/>
      <c r="H85" s="861"/>
      <c r="I85" s="861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2018-10-24T08:49:58Z</dcterms:modified>
</cp:coreProperties>
</file>